
<file path=[Content_Types].xml><?xml version="1.0" encoding="utf-8"?>
<Types xmlns="http://schemas.openxmlformats.org/package/2006/content-types">
  <Default Extension="bin" ContentType="application/vnd.openxmlformats-officedocument.oleObject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ocuments\"/>
    </mc:Choice>
  </mc:AlternateContent>
  <xr:revisionPtr revIDLastSave="0" documentId="8_{FA32948A-91D5-4920-A236-11846E2A3768}" xr6:coauthVersionLast="47" xr6:coauthVersionMax="47" xr10:uidLastSave="{00000000-0000-0000-0000-000000000000}"/>
  <bookViews>
    <workbookView xWindow="-110" yWindow="-110" windowWidth="19420" windowHeight="10300" xr2:uid="{73FAEEE7-DD0D-4D06-8DA0-F6EC5CC9BD6B}"/>
  </bookViews>
  <sheets>
    <sheet name="2023" sheetId="3" r:id="rId1"/>
    <sheet name="2022" sheetId="12" r:id="rId2"/>
    <sheet name="2021" sheetId="13" r:id="rId3"/>
    <sheet name="2020" sheetId="14" r:id="rId4"/>
    <sheet name="2019" sheetId="6" r:id="rId5"/>
    <sheet name="2018" sheetId="7" r:id="rId6"/>
    <sheet name="2017" sheetId="8" r:id="rId7"/>
    <sheet name="2016" sheetId="9" r:id="rId8"/>
    <sheet name="2015" sheetId="10" r:id="rId9"/>
    <sheet name="2014" sheetId="11" r:id="rId10"/>
    <sheet name="2013" sheetId="4" r:id="rId11"/>
    <sheet name="2012" sheetId="5" r:id="rId12"/>
    <sheet name="2011" sheetId="2" r:id="rId13"/>
    <sheet name="2010" sheetId="1" r:id="rId1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3" i="3" l="1"/>
  <c r="R60" i="3"/>
  <c r="P60" i="3"/>
  <c r="N60" i="3"/>
  <c r="L60" i="3"/>
  <c r="H58" i="3"/>
  <c r="H60" i="3" s="1"/>
  <c r="H62" i="3" s="1"/>
  <c r="H64" i="3" s="1"/>
  <c r="H57" i="3"/>
  <c r="R54" i="3"/>
  <c r="R62" i="3" s="1"/>
  <c r="R64" i="3" s="1"/>
  <c r="P54" i="3"/>
  <c r="P62" i="3" s="1"/>
  <c r="P64" i="3" s="1"/>
  <c r="N54" i="3"/>
  <c r="N62" i="3" s="1"/>
  <c r="N64" i="3" s="1"/>
  <c r="L54" i="3"/>
  <c r="L62" i="3" s="1"/>
  <c r="L64" i="3" s="1"/>
  <c r="H54" i="3"/>
  <c r="J52" i="3"/>
  <c r="J54" i="3" s="1"/>
  <c r="J62" i="3" s="1"/>
  <c r="J64" i="3" s="1"/>
  <c r="J51" i="3"/>
  <c r="J50" i="3"/>
  <c r="H49" i="3"/>
  <c r="L48" i="3"/>
  <c r="H48" i="3"/>
  <c r="H47" i="3"/>
  <c r="H46" i="3"/>
  <c r="H45" i="3"/>
  <c r="H44" i="3"/>
  <c r="R37" i="3"/>
  <c r="R73" i="3" s="1"/>
  <c r="P37" i="3"/>
  <c r="P73" i="3" s="1"/>
  <c r="N37" i="3"/>
  <c r="N73" i="3" s="1"/>
  <c r="H35" i="3"/>
  <c r="H34" i="3"/>
  <c r="H33" i="3"/>
  <c r="H32" i="3"/>
  <c r="H30" i="3"/>
  <c r="H29" i="3"/>
  <c r="H28" i="3"/>
  <c r="H27" i="3"/>
  <c r="R25" i="3"/>
  <c r="P25" i="3"/>
  <c r="N25" i="3"/>
  <c r="L25" i="3"/>
  <c r="L37" i="3" s="1"/>
  <c r="L73" i="3" s="1"/>
  <c r="H24" i="3"/>
  <c r="H23" i="3"/>
  <c r="H22" i="3"/>
  <c r="H25" i="3" s="1"/>
  <c r="H37" i="3" s="1"/>
  <c r="H73" i="3" s="1"/>
  <c r="R21" i="3"/>
  <c r="J21" i="3"/>
  <c r="J20" i="3"/>
  <c r="J19" i="3"/>
  <c r="J25" i="3" s="1"/>
  <c r="J37" i="3" s="1"/>
  <c r="H18" i="3"/>
  <c r="H17" i="3"/>
  <c r="H16" i="3"/>
  <c r="H15" i="3"/>
  <c r="J73" i="3" l="1"/>
  <c r="H63" i="12" l="1"/>
  <c r="R62" i="12"/>
  <c r="R64" i="12" s="1"/>
  <c r="R60" i="12"/>
  <c r="P60" i="12"/>
  <c r="N60" i="12"/>
  <c r="L60" i="12"/>
  <c r="H58" i="12"/>
  <c r="H60" i="12" s="1"/>
  <c r="H57" i="12"/>
  <c r="R54" i="12"/>
  <c r="P54" i="12"/>
  <c r="P62" i="12" s="1"/>
  <c r="P64" i="12" s="1"/>
  <c r="L52" i="12"/>
  <c r="J52" i="12" s="1"/>
  <c r="J51" i="12"/>
  <c r="N50" i="12"/>
  <c r="N54" i="12" s="1"/>
  <c r="N62" i="12" s="1"/>
  <c r="N64" i="12" s="1"/>
  <c r="L50" i="12"/>
  <c r="J50" i="12"/>
  <c r="J54" i="12" s="1"/>
  <c r="J62" i="12" s="1"/>
  <c r="J64" i="12" s="1"/>
  <c r="H49" i="12"/>
  <c r="L48" i="12"/>
  <c r="H48" i="12" s="1"/>
  <c r="H47" i="12"/>
  <c r="H46" i="12"/>
  <c r="H45" i="12"/>
  <c r="H44" i="12"/>
  <c r="H54" i="12" s="1"/>
  <c r="H62" i="12" s="1"/>
  <c r="H64" i="12" s="1"/>
  <c r="L37" i="12"/>
  <c r="H35" i="12"/>
  <c r="H34" i="12"/>
  <c r="H33" i="12"/>
  <c r="H32" i="12"/>
  <c r="H30" i="12"/>
  <c r="P29" i="12"/>
  <c r="L29" i="12"/>
  <c r="H29" i="12" s="1"/>
  <c r="H28" i="12"/>
  <c r="H27" i="12"/>
  <c r="R25" i="12"/>
  <c r="R37" i="12" s="1"/>
  <c r="P25" i="12"/>
  <c r="P37" i="12" s="1"/>
  <c r="N25" i="12"/>
  <c r="N37" i="12" s="1"/>
  <c r="L25" i="12"/>
  <c r="H24" i="12"/>
  <c r="H23" i="12"/>
  <c r="H22" i="12"/>
  <c r="J21" i="12"/>
  <c r="J20" i="12"/>
  <c r="J19" i="12"/>
  <c r="J25" i="12" s="1"/>
  <c r="J37" i="12" s="1"/>
  <c r="H18" i="12"/>
  <c r="H25" i="12" s="1"/>
  <c r="H37" i="12" s="1"/>
  <c r="H17" i="12"/>
  <c r="H16" i="12"/>
  <c r="H15" i="12"/>
  <c r="R73" i="12" l="1"/>
  <c r="N73" i="12"/>
  <c r="L73" i="12"/>
  <c r="P73" i="12"/>
  <c r="H73" i="12"/>
  <c r="J73" i="12"/>
  <c r="L54" i="12"/>
  <c r="L62" i="12" s="1"/>
  <c r="L64" i="12" s="1"/>
  <c r="H63" i="13" l="1"/>
  <c r="N62" i="13"/>
  <c r="N64" i="13" s="1"/>
  <c r="N73" i="13" s="1"/>
  <c r="R60" i="13"/>
  <c r="P60" i="13"/>
  <c r="N60" i="13"/>
  <c r="L60" i="13"/>
  <c r="H58" i="13"/>
  <c r="H60" i="13" s="1"/>
  <c r="H57" i="13"/>
  <c r="R54" i="13"/>
  <c r="R62" i="13" s="1"/>
  <c r="R64" i="13" s="1"/>
  <c r="P54" i="13"/>
  <c r="P62" i="13" s="1"/>
  <c r="P64" i="13" s="1"/>
  <c r="N54" i="13"/>
  <c r="L52" i="13"/>
  <c r="L54" i="13" s="1"/>
  <c r="L62" i="13" s="1"/>
  <c r="L64" i="13" s="1"/>
  <c r="L73" i="13" s="1"/>
  <c r="J52" i="13"/>
  <c r="J51" i="13"/>
  <c r="J50" i="13"/>
  <c r="J54" i="13" s="1"/>
  <c r="J62" i="13" s="1"/>
  <c r="J64" i="13" s="1"/>
  <c r="H49" i="13"/>
  <c r="H48" i="13"/>
  <c r="H47" i="13"/>
  <c r="H46" i="13"/>
  <c r="H54" i="13" s="1"/>
  <c r="H62" i="13" s="1"/>
  <c r="H64" i="13" s="1"/>
  <c r="H45" i="13"/>
  <c r="H44" i="13"/>
  <c r="N37" i="13"/>
  <c r="L37" i="13"/>
  <c r="H35" i="13"/>
  <c r="H34" i="13"/>
  <c r="H33" i="13"/>
  <c r="H32" i="13"/>
  <c r="H30" i="13"/>
  <c r="H29" i="13"/>
  <c r="H28" i="13"/>
  <c r="H27" i="13"/>
  <c r="R25" i="13"/>
  <c r="R37" i="13" s="1"/>
  <c r="P25" i="13"/>
  <c r="P37" i="13" s="1"/>
  <c r="N25" i="13"/>
  <c r="L25" i="13"/>
  <c r="H24" i="13"/>
  <c r="H23" i="13"/>
  <c r="H22" i="13"/>
  <c r="R21" i="13"/>
  <c r="J21" i="13"/>
  <c r="J20" i="13"/>
  <c r="J19" i="13"/>
  <c r="J25" i="13" s="1"/>
  <c r="J37" i="13" s="1"/>
  <c r="H18" i="13"/>
  <c r="H25" i="13" s="1"/>
  <c r="H37" i="13" s="1"/>
  <c r="H73" i="13" s="1"/>
  <c r="H17" i="13"/>
  <c r="H16" i="13"/>
  <c r="H15" i="13"/>
  <c r="P73" i="13" l="1"/>
  <c r="R73" i="13"/>
  <c r="J73" i="13"/>
  <c r="H63" i="14" l="1"/>
  <c r="N62" i="14"/>
  <c r="N64" i="14" s="1"/>
  <c r="R60" i="14"/>
  <c r="P60" i="14"/>
  <c r="N60" i="14"/>
  <c r="L60" i="14"/>
  <c r="H60" i="14"/>
  <c r="H58" i="14"/>
  <c r="H57" i="14"/>
  <c r="R54" i="14"/>
  <c r="R62" i="14" s="1"/>
  <c r="R64" i="14" s="1"/>
  <c r="P54" i="14"/>
  <c r="P62" i="14" s="1"/>
  <c r="P64" i="14" s="1"/>
  <c r="N54" i="14"/>
  <c r="L54" i="14"/>
  <c r="L62" i="14" s="1"/>
  <c r="L64" i="14" s="1"/>
  <c r="L73" i="14" s="1"/>
  <c r="J52" i="14"/>
  <c r="J51" i="14"/>
  <c r="J50" i="14"/>
  <c r="J54" i="14" s="1"/>
  <c r="J62" i="14" s="1"/>
  <c r="J64" i="14" s="1"/>
  <c r="H49" i="14"/>
  <c r="H48" i="14"/>
  <c r="H47" i="14"/>
  <c r="H46" i="14"/>
  <c r="H45" i="14"/>
  <c r="H54" i="14" s="1"/>
  <c r="H62" i="14" s="1"/>
  <c r="H64" i="14" s="1"/>
  <c r="H44" i="14"/>
  <c r="L37" i="14"/>
  <c r="H35" i="14"/>
  <c r="H34" i="14"/>
  <c r="H33" i="14"/>
  <c r="H32" i="14"/>
  <c r="H30" i="14"/>
  <c r="H29" i="14"/>
  <c r="H28" i="14"/>
  <c r="H27" i="14"/>
  <c r="P25" i="14"/>
  <c r="P37" i="14" s="1"/>
  <c r="N25" i="14"/>
  <c r="N37" i="14" s="1"/>
  <c r="L25" i="14"/>
  <c r="H24" i="14"/>
  <c r="H23" i="14"/>
  <c r="H22" i="14"/>
  <c r="R21" i="14"/>
  <c r="R25" i="14" s="1"/>
  <c r="R37" i="14" s="1"/>
  <c r="R73" i="14" s="1"/>
  <c r="N21" i="14"/>
  <c r="J21" i="14" s="1"/>
  <c r="L21" i="14"/>
  <c r="J20" i="14"/>
  <c r="J19" i="14"/>
  <c r="H18" i="14"/>
  <c r="H17" i="14"/>
  <c r="H16" i="14"/>
  <c r="H15" i="14"/>
  <c r="H25" i="14" s="1"/>
  <c r="H37" i="14" s="1"/>
  <c r="H73" i="14" s="1"/>
  <c r="J25" i="14" l="1"/>
  <c r="J37" i="14" s="1"/>
  <c r="J73" i="14" s="1"/>
  <c r="N73" i="14"/>
  <c r="P73" i="14"/>
  <c r="H63" i="6" l="1"/>
  <c r="N62" i="6"/>
  <c r="N64" i="6" s="1"/>
  <c r="R60" i="6"/>
  <c r="P60" i="6"/>
  <c r="N60" i="6"/>
  <c r="L60" i="6"/>
  <c r="H58" i="6"/>
  <c r="H60" i="6" s="1"/>
  <c r="H57" i="6"/>
  <c r="R54" i="6"/>
  <c r="R62" i="6" s="1"/>
  <c r="R64" i="6" s="1"/>
  <c r="P54" i="6"/>
  <c r="P62" i="6" s="1"/>
  <c r="P64" i="6" s="1"/>
  <c r="N54" i="6"/>
  <c r="L54" i="6"/>
  <c r="L62" i="6" s="1"/>
  <c r="L64" i="6" s="1"/>
  <c r="L73" i="6" s="1"/>
  <c r="J52" i="6"/>
  <c r="J51" i="6"/>
  <c r="J54" i="6" s="1"/>
  <c r="J62" i="6" s="1"/>
  <c r="J64" i="6" s="1"/>
  <c r="J50" i="6"/>
  <c r="H49" i="6"/>
  <c r="H48" i="6"/>
  <c r="H47" i="6"/>
  <c r="H46" i="6"/>
  <c r="H45" i="6"/>
  <c r="H54" i="6" s="1"/>
  <c r="H62" i="6" s="1"/>
  <c r="H64" i="6" s="1"/>
  <c r="H44" i="6"/>
  <c r="L37" i="6"/>
  <c r="H35" i="6"/>
  <c r="H34" i="6"/>
  <c r="H33" i="6"/>
  <c r="H32" i="6"/>
  <c r="H30" i="6"/>
  <c r="H29" i="6"/>
  <c r="H28" i="6"/>
  <c r="H27" i="6"/>
  <c r="R25" i="6"/>
  <c r="R37" i="6" s="1"/>
  <c r="P25" i="6"/>
  <c r="P37" i="6" s="1"/>
  <c r="N25" i="6"/>
  <c r="N37" i="6" s="1"/>
  <c r="L25" i="6"/>
  <c r="H24" i="6"/>
  <c r="H23" i="6"/>
  <c r="H22" i="6"/>
  <c r="J21" i="6"/>
  <c r="J20" i="6"/>
  <c r="J19" i="6"/>
  <c r="J25" i="6" s="1"/>
  <c r="J37" i="6" s="1"/>
  <c r="J73" i="6" s="1"/>
  <c r="H18" i="6"/>
  <c r="H17" i="6"/>
  <c r="H16" i="6"/>
  <c r="H25" i="6" s="1"/>
  <c r="H37" i="6" s="1"/>
  <c r="H15" i="6"/>
  <c r="R73" i="6" l="1"/>
  <c r="N73" i="6"/>
  <c r="P73" i="6"/>
  <c r="H73" i="6"/>
  <c r="H63" i="7" l="1"/>
  <c r="R62" i="7"/>
  <c r="R64" i="7" s="1"/>
  <c r="R73" i="7" s="1"/>
  <c r="R60" i="7"/>
  <c r="P60" i="7"/>
  <c r="N60" i="7"/>
  <c r="L60" i="7"/>
  <c r="H58" i="7"/>
  <c r="H60" i="7" s="1"/>
  <c r="H57" i="7"/>
  <c r="R54" i="7"/>
  <c r="N54" i="7"/>
  <c r="N62" i="7" s="1"/>
  <c r="N64" i="7" s="1"/>
  <c r="J52" i="7"/>
  <c r="J51" i="7"/>
  <c r="J50" i="7"/>
  <c r="J54" i="7" s="1"/>
  <c r="J62" i="7" s="1"/>
  <c r="J64" i="7" s="1"/>
  <c r="H49" i="7"/>
  <c r="P48" i="7"/>
  <c r="P54" i="7" s="1"/>
  <c r="P62" i="7" s="1"/>
  <c r="P64" i="7" s="1"/>
  <c r="P73" i="7" s="1"/>
  <c r="L48" i="7"/>
  <c r="H48" i="7" s="1"/>
  <c r="H54" i="7" s="1"/>
  <c r="H62" i="7" s="1"/>
  <c r="H64" i="7" s="1"/>
  <c r="H47" i="7"/>
  <c r="H46" i="7"/>
  <c r="H45" i="7"/>
  <c r="H44" i="7"/>
  <c r="R37" i="7"/>
  <c r="P37" i="7"/>
  <c r="H35" i="7"/>
  <c r="H34" i="7"/>
  <c r="H33" i="7"/>
  <c r="H32" i="7"/>
  <c r="H30" i="7"/>
  <c r="H29" i="7"/>
  <c r="H28" i="7"/>
  <c r="H27" i="7"/>
  <c r="R25" i="7"/>
  <c r="P25" i="7"/>
  <c r="N25" i="7"/>
  <c r="N37" i="7" s="1"/>
  <c r="L25" i="7"/>
  <c r="L37" i="7" s="1"/>
  <c r="J25" i="7"/>
  <c r="J37" i="7" s="1"/>
  <c r="H24" i="7"/>
  <c r="H23" i="7"/>
  <c r="H22" i="7"/>
  <c r="J21" i="7"/>
  <c r="J20" i="7"/>
  <c r="J19" i="7"/>
  <c r="H18" i="7"/>
  <c r="H17" i="7"/>
  <c r="H16" i="7"/>
  <c r="H15" i="7"/>
  <c r="H25" i="7" s="1"/>
  <c r="H37" i="7" s="1"/>
  <c r="J73" i="7" l="1"/>
  <c r="N73" i="7"/>
  <c r="H73" i="7"/>
  <c r="L54" i="7"/>
  <c r="L62" i="7" s="1"/>
  <c r="L64" i="7" s="1"/>
  <c r="L73" i="7" s="1"/>
  <c r="R63" i="8" l="1"/>
  <c r="H63" i="8"/>
  <c r="R60" i="8"/>
  <c r="N60" i="8"/>
  <c r="L60" i="8"/>
  <c r="H58" i="8"/>
  <c r="H60" i="8" s="1"/>
  <c r="P57" i="8"/>
  <c r="P60" i="8" s="1"/>
  <c r="H57" i="8"/>
  <c r="N54" i="8"/>
  <c r="N62" i="8" s="1"/>
  <c r="N64" i="8" s="1"/>
  <c r="L54" i="8"/>
  <c r="L62" i="8" s="1"/>
  <c r="L64" i="8" s="1"/>
  <c r="L73" i="8" s="1"/>
  <c r="P52" i="8"/>
  <c r="P54" i="8" s="1"/>
  <c r="P62" i="8" s="1"/>
  <c r="P64" i="8" s="1"/>
  <c r="J52" i="8"/>
  <c r="J51" i="8"/>
  <c r="J50" i="8"/>
  <c r="J54" i="8" s="1"/>
  <c r="J62" i="8" s="1"/>
  <c r="J64" i="8" s="1"/>
  <c r="H49" i="8"/>
  <c r="R48" i="8"/>
  <c r="R54" i="8" s="1"/>
  <c r="R62" i="8" s="1"/>
  <c r="R64" i="8" s="1"/>
  <c r="N48" i="8"/>
  <c r="L48" i="8"/>
  <c r="H47" i="8"/>
  <c r="H46" i="8"/>
  <c r="H45" i="8"/>
  <c r="H44" i="8"/>
  <c r="L37" i="8"/>
  <c r="H35" i="8"/>
  <c r="H34" i="8"/>
  <c r="H33" i="8"/>
  <c r="H32" i="8"/>
  <c r="H30" i="8"/>
  <c r="H29" i="8"/>
  <c r="H28" i="8"/>
  <c r="H27" i="8"/>
  <c r="R25" i="8"/>
  <c r="R37" i="8" s="1"/>
  <c r="P25" i="8"/>
  <c r="P37" i="8" s="1"/>
  <c r="N25" i="8"/>
  <c r="N37" i="8" s="1"/>
  <c r="N73" i="8" s="1"/>
  <c r="L25" i="8"/>
  <c r="H24" i="8"/>
  <c r="H23" i="8"/>
  <c r="H22" i="8"/>
  <c r="R21" i="8"/>
  <c r="N21" i="8"/>
  <c r="J21" i="8"/>
  <c r="J20" i="8"/>
  <c r="J19" i="8"/>
  <c r="J25" i="8" s="1"/>
  <c r="J37" i="8" s="1"/>
  <c r="H18" i="8"/>
  <c r="H17" i="8"/>
  <c r="H16" i="8"/>
  <c r="H15" i="8"/>
  <c r="H25" i="8" s="1"/>
  <c r="H37" i="8" s="1"/>
  <c r="P73" i="8" l="1"/>
  <c r="J73" i="8"/>
  <c r="H54" i="8"/>
  <c r="H62" i="8" s="1"/>
  <c r="H64" i="8" s="1"/>
  <c r="H73" i="8" s="1"/>
  <c r="R73" i="8"/>
  <c r="H48" i="8"/>
  <c r="R62" i="9" l="1"/>
  <c r="P62" i="9"/>
  <c r="N62" i="9"/>
  <c r="L62" i="9"/>
  <c r="H62" i="9" s="1"/>
  <c r="L61" i="9"/>
  <c r="L63" i="9" s="1"/>
  <c r="R59" i="9"/>
  <c r="P59" i="9"/>
  <c r="N59" i="9"/>
  <c r="L59" i="9"/>
  <c r="H57" i="9"/>
  <c r="H59" i="9" s="1"/>
  <c r="H56" i="9"/>
  <c r="R53" i="9"/>
  <c r="R61" i="9" s="1"/>
  <c r="R63" i="9" s="1"/>
  <c r="P53" i="9"/>
  <c r="P61" i="9" s="1"/>
  <c r="P63" i="9" s="1"/>
  <c r="N53" i="9"/>
  <c r="N61" i="9" s="1"/>
  <c r="N63" i="9" s="1"/>
  <c r="L53" i="9"/>
  <c r="J51" i="9"/>
  <c r="J50" i="9"/>
  <c r="J53" i="9" s="1"/>
  <c r="J61" i="9" s="1"/>
  <c r="J63" i="9" s="1"/>
  <c r="J49" i="9"/>
  <c r="L48" i="9"/>
  <c r="H48" i="9"/>
  <c r="R47" i="9"/>
  <c r="P47" i="9"/>
  <c r="N47" i="9"/>
  <c r="H47" i="9"/>
  <c r="H46" i="9"/>
  <c r="H45" i="9"/>
  <c r="H44" i="9"/>
  <c r="H43" i="9"/>
  <c r="H53" i="9" s="1"/>
  <c r="H61" i="9" s="1"/>
  <c r="H63" i="9" s="1"/>
  <c r="R34" i="9"/>
  <c r="P34" i="9"/>
  <c r="L34" i="9"/>
  <c r="H34" i="9" s="1"/>
  <c r="R33" i="9"/>
  <c r="P33" i="9"/>
  <c r="H33" i="9"/>
  <c r="H32" i="9"/>
  <c r="H31" i="9"/>
  <c r="P29" i="9"/>
  <c r="H29" i="9" s="1"/>
  <c r="P28" i="9"/>
  <c r="H28" i="9"/>
  <c r="R27" i="9"/>
  <c r="P27" i="9"/>
  <c r="L27" i="9"/>
  <c r="H27" i="9"/>
  <c r="P26" i="9"/>
  <c r="H26" i="9" s="1"/>
  <c r="L26" i="9"/>
  <c r="H23" i="9"/>
  <c r="H22" i="9"/>
  <c r="N21" i="9"/>
  <c r="N24" i="9" s="1"/>
  <c r="N36" i="9" s="1"/>
  <c r="H21" i="9"/>
  <c r="R20" i="9"/>
  <c r="J20" i="9" s="1"/>
  <c r="J19" i="9"/>
  <c r="R18" i="9"/>
  <c r="P18" i="9"/>
  <c r="L18" i="9"/>
  <c r="J18" i="9"/>
  <c r="R17" i="9"/>
  <c r="R24" i="9" s="1"/>
  <c r="R36" i="9" s="1"/>
  <c r="P17" i="9"/>
  <c r="P24" i="9" s="1"/>
  <c r="P36" i="9" s="1"/>
  <c r="L17" i="9"/>
  <c r="L24" i="9" s="1"/>
  <c r="L36" i="9" s="1"/>
  <c r="L72" i="9" s="1"/>
  <c r="H17" i="9"/>
  <c r="H16" i="9"/>
  <c r="H15" i="9"/>
  <c r="H24" i="9" s="1"/>
  <c r="H36" i="9" s="1"/>
  <c r="H14" i="9"/>
  <c r="N72" i="9" l="1"/>
  <c r="P72" i="9"/>
  <c r="J24" i="9"/>
  <c r="J36" i="9" s="1"/>
  <c r="J72" i="9" s="1"/>
  <c r="H72" i="9"/>
  <c r="R72" i="9"/>
  <c r="R62" i="10" l="1"/>
  <c r="N62" i="10"/>
  <c r="H62" i="10"/>
  <c r="L59" i="10"/>
  <c r="H57" i="10"/>
  <c r="H59" i="10" s="1"/>
  <c r="P56" i="10"/>
  <c r="P59" i="10" s="1"/>
  <c r="H56" i="10"/>
  <c r="R53" i="10"/>
  <c r="R61" i="10" s="1"/>
  <c r="R63" i="10" s="1"/>
  <c r="P53" i="10"/>
  <c r="P61" i="10" s="1"/>
  <c r="P63" i="10" s="1"/>
  <c r="P72" i="10" s="1"/>
  <c r="N53" i="10"/>
  <c r="N61" i="10" s="1"/>
  <c r="N63" i="10" s="1"/>
  <c r="L53" i="10"/>
  <c r="L61" i="10" s="1"/>
  <c r="L63" i="10" s="1"/>
  <c r="J51" i="10"/>
  <c r="J50" i="10"/>
  <c r="R49" i="10"/>
  <c r="J49" i="10"/>
  <c r="J53" i="10" s="1"/>
  <c r="J61" i="10" s="1"/>
  <c r="J63" i="10" s="1"/>
  <c r="H48" i="10"/>
  <c r="R47" i="10"/>
  <c r="H47" i="10"/>
  <c r="H53" i="10" s="1"/>
  <c r="H61" i="10" s="1"/>
  <c r="H63" i="10" s="1"/>
  <c r="H46" i="10"/>
  <c r="H45" i="10"/>
  <c r="H44" i="10"/>
  <c r="H43" i="10"/>
  <c r="P36" i="10"/>
  <c r="H34" i="10"/>
  <c r="H33" i="10"/>
  <c r="H32" i="10"/>
  <c r="H31" i="10"/>
  <c r="H29" i="10"/>
  <c r="H28" i="10"/>
  <c r="H27" i="10"/>
  <c r="H26" i="10"/>
  <c r="P24" i="10"/>
  <c r="L24" i="10"/>
  <c r="L36" i="10" s="1"/>
  <c r="L72" i="10" s="1"/>
  <c r="H23" i="10"/>
  <c r="H22" i="10"/>
  <c r="R21" i="10"/>
  <c r="H21" i="10"/>
  <c r="R20" i="10"/>
  <c r="R24" i="10" s="1"/>
  <c r="R36" i="10" s="1"/>
  <c r="R72" i="10" s="1"/>
  <c r="N20" i="10"/>
  <c r="J20" i="10" s="1"/>
  <c r="J24" i="10" s="1"/>
  <c r="J36" i="10" s="1"/>
  <c r="J72" i="10" s="1"/>
  <c r="J19" i="10"/>
  <c r="J18" i="10"/>
  <c r="H17" i="10"/>
  <c r="H16" i="10"/>
  <c r="H15" i="10"/>
  <c r="H24" i="10" s="1"/>
  <c r="H36" i="10" s="1"/>
  <c r="H72" i="10" s="1"/>
  <c r="H14" i="10"/>
  <c r="N24" i="10" l="1"/>
  <c r="N36" i="10" s="1"/>
  <c r="N72" i="10" s="1"/>
  <c r="H62" i="11" l="1"/>
  <c r="R61" i="11"/>
  <c r="R63" i="11" s="1"/>
  <c r="P61" i="11"/>
  <c r="P63" i="11" s="1"/>
  <c r="N61" i="11"/>
  <c r="N63" i="11" s="1"/>
  <c r="P59" i="11"/>
  <c r="L59" i="11"/>
  <c r="H59" i="11"/>
  <c r="H57" i="11"/>
  <c r="H56" i="11"/>
  <c r="R53" i="11"/>
  <c r="P53" i="11"/>
  <c r="N53" i="11"/>
  <c r="L53" i="11"/>
  <c r="L61" i="11" s="1"/>
  <c r="L63" i="11" s="1"/>
  <c r="L72" i="11" s="1"/>
  <c r="J51" i="11"/>
  <c r="J50" i="11"/>
  <c r="P49" i="11"/>
  <c r="J49" i="11"/>
  <c r="J53" i="11" s="1"/>
  <c r="J61" i="11" s="1"/>
  <c r="J63" i="11" s="1"/>
  <c r="H48" i="11"/>
  <c r="P47" i="11"/>
  <c r="H47" i="11"/>
  <c r="H46" i="11"/>
  <c r="H45" i="11"/>
  <c r="H44" i="11"/>
  <c r="H43" i="11"/>
  <c r="H53" i="11" s="1"/>
  <c r="H61" i="11" s="1"/>
  <c r="H63" i="11" s="1"/>
  <c r="L36" i="11"/>
  <c r="H34" i="11"/>
  <c r="H33" i="11"/>
  <c r="H32" i="11"/>
  <c r="H31" i="11"/>
  <c r="H29" i="11"/>
  <c r="H28" i="11"/>
  <c r="H27" i="11"/>
  <c r="H26" i="11"/>
  <c r="P24" i="11"/>
  <c r="P36" i="11" s="1"/>
  <c r="N24" i="11"/>
  <c r="N36" i="11" s="1"/>
  <c r="L24" i="11"/>
  <c r="H23" i="11"/>
  <c r="H22" i="11"/>
  <c r="R21" i="11"/>
  <c r="H21" i="11" s="1"/>
  <c r="N21" i="11"/>
  <c r="L21" i="11"/>
  <c r="J20" i="11"/>
  <c r="J19" i="11"/>
  <c r="J18" i="11"/>
  <c r="J24" i="11" s="1"/>
  <c r="J36" i="11" s="1"/>
  <c r="H17" i="11"/>
  <c r="H16" i="11"/>
  <c r="H15" i="11"/>
  <c r="H14" i="11"/>
  <c r="H24" i="11" l="1"/>
  <c r="H36" i="11" s="1"/>
  <c r="H72" i="11" s="1"/>
  <c r="P72" i="11"/>
  <c r="J72" i="11"/>
  <c r="N72" i="11"/>
  <c r="R24" i="11"/>
  <c r="R36" i="11" s="1"/>
  <c r="R72" i="11" s="1"/>
  <c r="H70" i="4" l="1"/>
  <c r="R69" i="4"/>
  <c r="R71" i="4" s="1"/>
  <c r="P69" i="4"/>
  <c r="P71" i="4" s="1"/>
  <c r="N69" i="4"/>
  <c r="N71" i="4" s="1"/>
  <c r="P67" i="4"/>
  <c r="L67" i="4"/>
  <c r="H67" i="4"/>
  <c r="H65" i="4"/>
  <c r="H64" i="4"/>
  <c r="R61" i="4"/>
  <c r="P61" i="4"/>
  <c r="N61" i="4"/>
  <c r="L61" i="4"/>
  <c r="L69" i="4" s="1"/>
  <c r="L71" i="4" s="1"/>
  <c r="J59" i="4"/>
  <c r="J58" i="4"/>
  <c r="J56" i="4"/>
  <c r="J55" i="4"/>
  <c r="J61" i="4" s="1"/>
  <c r="J69" i="4" s="1"/>
  <c r="J71" i="4" s="1"/>
  <c r="H54" i="4"/>
  <c r="H53" i="4"/>
  <c r="H52" i="4"/>
  <c r="H51" i="4"/>
  <c r="H50" i="4"/>
  <c r="H49" i="4"/>
  <c r="H48" i="4"/>
  <c r="H47" i="4"/>
  <c r="H46" i="4"/>
  <c r="H45" i="4"/>
  <c r="H61" i="4" s="1"/>
  <c r="H69" i="4" s="1"/>
  <c r="H71" i="4" s="1"/>
  <c r="R38" i="4"/>
  <c r="R80" i="4" s="1"/>
  <c r="P38" i="4"/>
  <c r="H36" i="4"/>
  <c r="H35" i="4"/>
  <c r="H34" i="4"/>
  <c r="H33" i="4"/>
  <c r="H32" i="4"/>
  <c r="H30" i="4"/>
  <c r="H29" i="4"/>
  <c r="H28" i="4"/>
  <c r="H27" i="4"/>
  <c r="R25" i="4"/>
  <c r="P25" i="4"/>
  <c r="N25" i="4"/>
  <c r="N38" i="4" s="1"/>
  <c r="L25" i="4"/>
  <c r="L38" i="4" s="1"/>
  <c r="J25" i="4"/>
  <c r="J38" i="4" s="1"/>
  <c r="J80" i="4" s="1"/>
  <c r="H24" i="4"/>
  <c r="H23" i="4"/>
  <c r="H22" i="4"/>
  <c r="J21" i="4"/>
  <c r="J20" i="4"/>
  <c r="J19" i="4"/>
  <c r="J18" i="4"/>
  <c r="H17" i="4"/>
  <c r="H16" i="4"/>
  <c r="H15" i="4"/>
  <c r="H14" i="4"/>
  <c r="H25" i="4" s="1"/>
  <c r="H38" i="4" s="1"/>
  <c r="H80" i="4" l="1"/>
  <c r="L80" i="4"/>
  <c r="N80" i="4"/>
  <c r="P80" i="4"/>
  <c r="H69" i="5" l="1"/>
  <c r="R68" i="5"/>
  <c r="R70" i="5" s="1"/>
  <c r="P68" i="5"/>
  <c r="P70" i="5" s="1"/>
  <c r="P66" i="5"/>
  <c r="L66" i="5"/>
  <c r="H66" i="5"/>
  <c r="H64" i="5"/>
  <c r="H63" i="5"/>
  <c r="R60" i="5"/>
  <c r="P60" i="5"/>
  <c r="N60" i="5"/>
  <c r="N68" i="5" s="1"/>
  <c r="N70" i="5" s="1"/>
  <c r="N79" i="5" s="1"/>
  <c r="L60" i="5"/>
  <c r="L68" i="5" s="1"/>
  <c r="L70" i="5" s="1"/>
  <c r="R58" i="5"/>
  <c r="N58" i="5"/>
  <c r="L58" i="5"/>
  <c r="J58" i="5"/>
  <c r="J56" i="5"/>
  <c r="J55" i="5"/>
  <c r="J60" i="5" s="1"/>
  <c r="J68" i="5" s="1"/>
  <c r="J70" i="5" s="1"/>
  <c r="H54" i="5"/>
  <c r="H53" i="5"/>
  <c r="H52" i="5"/>
  <c r="H51" i="5"/>
  <c r="H50" i="5"/>
  <c r="H49" i="5"/>
  <c r="H48" i="5"/>
  <c r="H47" i="5"/>
  <c r="H46" i="5"/>
  <c r="H45" i="5"/>
  <c r="H60" i="5" s="1"/>
  <c r="H68" i="5" s="1"/>
  <c r="H70" i="5" s="1"/>
  <c r="N38" i="5"/>
  <c r="L38" i="5"/>
  <c r="H36" i="5"/>
  <c r="H35" i="5"/>
  <c r="H34" i="5"/>
  <c r="H33" i="5"/>
  <c r="H32" i="5"/>
  <c r="H30" i="5"/>
  <c r="H29" i="5"/>
  <c r="P28" i="5"/>
  <c r="H28" i="5"/>
  <c r="H27" i="5"/>
  <c r="R25" i="5"/>
  <c r="R38" i="5" s="1"/>
  <c r="P25" i="5"/>
  <c r="P38" i="5" s="1"/>
  <c r="N25" i="5"/>
  <c r="L25" i="5"/>
  <c r="H24" i="5"/>
  <c r="H23" i="5"/>
  <c r="H22" i="5"/>
  <c r="P21" i="5"/>
  <c r="J21" i="5"/>
  <c r="J20" i="5"/>
  <c r="J19" i="5"/>
  <c r="J25" i="5" s="1"/>
  <c r="J38" i="5" s="1"/>
  <c r="J79" i="5" s="1"/>
  <c r="J18" i="5"/>
  <c r="H17" i="5"/>
  <c r="H16" i="5"/>
  <c r="H15" i="5"/>
  <c r="P14" i="5"/>
  <c r="H14" i="5"/>
  <c r="H25" i="5" s="1"/>
  <c r="H38" i="5" s="1"/>
  <c r="H79" i="5" l="1"/>
  <c r="L79" i="5"/>
  <c r="P79" i="5"/>
  <c r="R79" i="5"/>
  <c r="R65" i="2" l="1"/>
  <c r="N65" i="2"/>
  <c r="H64" i="2"/>
  <c r="R63" i="2"/>
  <c r="N63" i="2"/>
  <c r="P61" i="2"/>
  <c r="L61" i="2"/>
  <c r="H59" i="2"/>
  <c r="H61" i="2" s="1"/>
  <c r="H58" i="2"/>
  <c r="R55" i="2"/>
  <c r="P55" i="2"/>
  <c r="P63" i="2" s="1"/>
  <c r="P65" i="2" s="1"/>
  <c r="N55" i="2"/>
  <c r="L55" i="2"/>
  <c r="L63" i="2" s="1"/>
  <c r="L65" i="2" s="1"/>
  <c r="J53" i="2"/>
  <c r="J51" i="2"/>
  <c r="J50" i="2"/>
  <c r="J55" i="2" s="1"/>
  <c r="J63" i="2" s="1"/>
  <c r="J65" i="2" s="1"/>
  <c r="H49" i="2"/>
  <c r="H48" i="2"/>
  <c r="H47" i="2"/>
  <c r="H55" i="2" s="1"/>
  <c r="H46" i="2"/>
  <c r="H45" i="2"/>
  <c r="H44" i="2"/>
  <c r="H35" i="2"/>
  <c r="H34" i="2"/>
  <c r="H33" i="2"/>
  <c r="H32" i="2"/>
  <c r="H30" i="2"/>
  <c r="H29" i="2"/>
  <c r="H28" i="2"/>
  <c r="H27" i="2"/>
  <c r="R25" i="2"/>
  <c r="R37" i="2" s="1"/>
  <c r="R74" i="2" s="1"/>
  <c r="P25" i="2"/>
  <c r="P37" i="2" s="1"/>
  <c r="N25" i="2"/>
  <c r="N37" i="2" s="1"/>
  <c r="N74" i="2" s="1"/>
  <c r="L25" i="2"/>
  <c r="L37" i="2" s="1"/>
  <c r="J25" i="2"/>
  <c r="J37" i="2" s="1"/>
  <c r="J74" i="2" s="1"/>
  <c r="H24" i="2"/>
  <c r="H25" i="2" s="1"/>
  <c r="H37" i="2" s="1"/>
  <c r="H23" i="2"/>
  <c r="H22" i="2"/>
  <c r="J21" i="2"/>
  <c r="J20" i="2"/>
  <c r="J19" i="2"/>
  <c r="J18" i="2"/>
  <c r="H17" i="2"/>
  <c r="H16" i="2"/>
  <c r="H15" i="2"/>
  <c r="H14" i="2"/>
  <c r="H74" i="2" l="1"/>
  <c r="L74" i="2"/>
  <c r="P74" i="2"/>
  <c r="H63" i="2"/>
  <c r="H65" i="2" s="1"/>
  <c r="H64" i="1" l="1"/>
  <c r="R63" i="1"/>
  <c r="R65" i="1" s="1"/>
  <c r="R74" i="1" s="1"/>
  <c r="N63" i="1"/>
  <c r="N65" i="1" s="1"/>
  <c r="N74" i="1" s="1"/>
  <c r="P61" i="1"/>
  <c r="L61" i="1"/>
  <c r="H59" i="1"/>
  <c r="H61" i="1" s="1"/>
  <c r="H58" i="1"/>
  <c r="R55" i="1"/>
  <c r="P55" i="1"/>
  <c r="P63" i="1" s="1"/>
  <c r="P65" i="1" s="1"/>
  <c r="N55" i="1"/>
  <c r="L55" i="1"/>
  <c r="L63" i="1" s="1"/>
  <c r="L65" i="1" s="1"/>
  <c r="J55" i="1"/>
  <c r="J63" i="1" s="1"/>
  <c r="J65" i="1" s="1"/>
  <c r="J53" i="1"/>
  <c r="J51" i="1"/>
  <c r="J50" i="1"/>
  <c r="H49" i="1"/>
  <c r="H48" i="1"/>
  <c r="H47" i="1"/>
  <c r="H46" i="1"/>
  <c r="H45" i="1"/>
  <c r="H44" i="1"/>
  <c r="H55" i="1" s="1"/>
  <c r="H63" i="1" s="1"/>
  <c r="H65" i="1" s="1"/>
  <c r="R37" i="1"/>
  <c r="N37" i="1"/>
  <c r="L37" i="1"/>
  <c r="L74" i="1" s="1"/>
  <c r="H35" i="1"/>
  <c r="H34" i="1"/>
  <c r="H33" i="1"/>
  <c r="H32" i="1"/>
  <c r="H30" i="1"/>
  <c r="H29" i="1"/>
  <c r="H28" i="1"/>
  <c r="H27" i="1"/>
  <c r="R25" i="1"/>
  <c r="P25" i="1"/>
  <c r="P37" i="1" s="1"/>
  <c r="N25" i="1"/>
  <c r="L25" i="1"/>
  <c r="H24" i="1"/>
  <c r="H23" i="1"/>
  <c r="H22" i="1"/>
  <c r="J21" i="1"/>
  <c r="J20" i="1"/>
  <c r="J19" i="1"/>
  <c r="J25" i="1" s="1"/>
  <c r="J37" i="1" s="1"/>
  <c r="J74" i="1" s="1"/>
  <c r="J18" i="1"/>
  <c r="H17" i="1"/>
  <c r="H16" i="1"/>
  <c r="H15" i="1"/>
  <c r="H14" i="1"/>
  <c r="H25" i="1" s="1"/>
  <c r="H37" i="1" s="1"/>
  <c r="H74" i="1" l="1"/>
  <c r="P7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mmira</author>
  </authors>
  <commentList>
    <comment ref="P16" authorId="0" shapeId="0" xr:uid="{ED1D1724-EC14-4C35-9241-3C3EE972D148}">
      <text>
        <r>
          <rPr>
            <b/>
            <sz val="14"/>
            <color indexed="81"/>
            <rFont val="Tahoma"/>
            <family val="2"/>
          </rPr>
          <t>mmira: se rebajarón 94,772 de diferencia del Subsistema Mixto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<sst xmlns="http://schemas.openxmlformats.org/spreadsheetml/2006/main" count="1275" uniqueCount="87">
  <si>
    <t>CAJA  DE  SEGURO  SOCIAL</t>
  </si>
  <si>
    <t>BALANCE  GENERAL  POR  RIESGOS</t>
  </si>
  <si>
    <t>Al 31 de diciembre de 2010</t>
  </si>
  <si>
    <t>ENFERMEDAD  Y</t>
  </si>
  <si>
    <t xml:space="preserve">INVALIDEZ, VEJEZ  </t>
  </si>
  <si>
    <t xml:space="preserve">  RIESGOS    </t>
  </si>
  <si>
    <t>TOTAL</t>
  </si>
  <si>
    <t>ELIMINACIONES</t>
  </si>
  <si>
    <t xml:space="preserve">ADMINISTRACIÓN     </t>
  </si>
  <si>
    <t>MATERNIDAD</t>
  </si>
  <si>
    <t>Y  MUERTE</t>
  </si>
  <si>
    <t xml:space="preserve">  PROFESIONALES   </t>
  </si>
  <si>
    <t xml:space="preserve"> Activos:</t>
  </si>
  <si>
    <t xml:space="preserve">Activos Corrientes  </t>
  </si>
  <si>
    <t>Caja  y  Banco</t>
  </si>
  <si>
    <t>B/.</t>
  </si>
  <si>
    <t>Inversiones</t>
  </si>
  <si>
    <t>Cuentas  por  Cobrar</t>
  </si>
  <si>
    <t>Intereses por Cobrar</t>
  </si>
  <si>
    <t>Cuentas  por  Cobrar Tesoro Nal.</t>
  </si>
  <si>
    <t>Cuentas  por  Cobrar  entre  Riesgos</t>
  </si>
  <si>
    <t>Cuentas  por  Cobrar  del Subsistema Mixto</t>
  </si>
  <si>
    <t>Saldos débitos por distribuir</t>
  </si>
  <si>
    <t>Inventarios</t>
  </si>
  <si>
    <t>Préstamos  Hipotecarios</t>
  </si>
  <si>
    <t>Préstamos  Especiales</t>
  </si>
  <si>
    <t xml:space="preserve">  Total de Activos Corrientes</t>
  </si>
  <si>
    <t xml:space="preserve">Inversiones - Largo  Plazo </t>
  </si>
  <si>
    <t>Inversiones de Depósitos a Plazo Fijo</t>
  </si>
  <si>
    <t xml:space="preserve">Préstamos  Hipotecarios  -  Largo  Plazo </t>
  </si>
  <si>
    <t xml:space="preserve">Préstamos  Especiales  -  Largo  Plazo </t>
  </si>
  <si>
    <t xml:space="preserve">Inmuebles,  Maquinaria  y  Equipo, neto </t>
  </si>
  <si>
    <t xml:space="preserve">  de Depreciación  Acumulada </t>
  </si>
  <si>
    <t xml:space="preserve">Bienes  Reposeídos </t>
  </si>
  <si>
    <t>Bienes Disponible para la Venta</t>
  </si>
  <si>
    <t>Otros Activos</t>
  </si>
  <si>
    <t xml:space="preserve"> Total de Activos</t>
  </si>
  <si>
    <t xml:space="preserve">B/. </t>
  </si>
  <si>
    <t xml:space="preserve"> B/.</t>
  </si>
  <si>
    <t xml:space="preserve"> Pasivos y Fondos:</t>
  </si>
  <si>
    <t xml:space="preserve">Pasivos Corrientes  </t>
  </si>
  <si>
    <t xml:space="preserve"> Cuentas por Pagar:</t>
  </si>
  <si>
    <t>Proveedores de Bienes y Servicios</t>
  </si>
  <si>
    <t>Servicios Medicos Ext. de Salud - Hospitales</t>
  </si>
  <si>
    <t>Tributos Recaudados - Gobierno Central</t>
  </si>
  <si>
    <t>Impuesto Retenidos</t>
  </si>
  <si>
    <t>Otras  Cuentas  por  Pagar</t>
  </si>
  <si>
    <t>Pasivos Diferidos</t>
  </si>
  <si>
    <t>Cuentas  por  Pagar entre Riesgos</t>
  </si>
  <si>
    <t>Cuentas  por  Pagar  al Subsistema Mixto</t>
  </si>
  <si>
    <t>Préstamos  por  Pagar  entre  Fondos</t>
  </si>
  <si>
    <t>Saldos créditos por distribuir</t>
  </si>
  <si>
    <t xml:space="preserve">  Total de Pasivos Corrientes</t>
  </si>
  <si>
    <t>Pasivos a Largo Plazo:</t>
  </si>
  <si>
    <t>Pasivo a Largo Plazo Subsistema Mixto</t>
  </si>
  <si>
    <t>Reservas Para Contingencias</t>
  </si>
  <si>
    <t xml:space="preserve">  Total  de  Pasivo a Largo Plazo</t>
  </si>
  <si>
    <t xml:space="preserve">  Total  de  Pasivos </t>
  </si>
  <si>
    <t xml:space="preserve"> Fondos Legales</t>
  </si>
  <si>
    <t xml:space="preserve"> Total  de  Pasivos  y  Fondos</t>
  </si>
  <si>
    <t xml:space="preserve"> INVALIDEZ, VEJEZ</t>
  </si>
  <si>
    <t xml:space="preserve">   RIESGOS</t>
  </si>
  <si>
    <t>ADMINISTRACION</t>
  </si>
  <si>
    <t xml:space="preserve">  MATERNIDAD</t>
  </si>
  <si>
    <t xml:space="preserve">     Y MUERTE</t>
  </si>
  <si>
    <t>PROFESIONALES</t>
  </si>
  <si>
    <t>Al 31 de Diciembre de 2011</t>
  </si>
  <si>
    <t>Al 31 de Diciembre de 2012</t>
  </si>
  <si>
    <t>Gastos Pagados por Adelantados</t>
  </si>
  <si>
    <t>Tributos por Pagar</t>
  </si>
  <si>
    <t>Sueldos por Pagar</t>
  </si>
  <si>
    <t>Pensiones y Subsidios por Pagar</t>
  </si>
  <si>
    <t>Bienes y Servicios por Pagar</t>
  </si>
  <si>
    <t>Cuentas por Pagar Diversas</t>
  </si>
  <si>
    <t>Al 31 de Diciembre de 2013</t>
  </si>
  <si>
    <t>Registro para realizar en Safiro</t>
  </si>
  <si>
    <t>Al 31 de Diciembre de 2014</t>
  </si>
  <si>
    <t>Al 31 de Diciembre de 2015</t>
  </si>
  <si>
    <t>Al 31 de Diciembre de 2016</t>
  </si>
  <si>
    <t>Al 31 de Diciembre de 2017</t>
  </si>
  <si>
    <t>En Balboas</t>
  </si>
  <si>
    <t>Al 31 de Diciembre de 2018</t>
  </si>
  <si>
    <t>Al 31 de Diciembre de 2019</t>
  </si>
  <si>
    <t>Al 31 de Diciembre de 2020</t>
  </si>
  <si>
    <t>Al 31 de Diciembre de 2021</t>
  </si>
  <si>
    <t>Al 31 de Diciembre de 2022</t>
  </si>
  <si>
    <t>Al 31 de Diciembre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</si>
</sst>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\ \ ;[Red]\(#,##0.00\)\ "/>
    <numFmt numFmtId="165" formatCode="#,##0\ ;[Red]\(#,##0\)\ "/>
    <numFmt numFmtId="166" formatCode="#,##0\ ;\(#,##0\)\ "/>
  </numFmts>
  <fonts count="20" x14ac:knownFonts="1">
    <font>
      <sz val="11"/>
      <color theme="1"/>
      <name val="Calibri"/>
      <family val="2"/>
      <scheme val="minor"/>
    </font>
    <font>
      <sz val="12"/>
      <name val="Helv"/>
    </font>
    <font>
      <sz val="12"/>
      <name val="Arial"/>
      <family val="2"/>
    </font>
    <font>
      <sz val="12"/>
      <name val="Times New Roman"/>
      <family val="1"/>
    </font>
    <font>
      <b/>
      <sz val="26"/>
      <name val="Arial"/>
      <family val="2"/>
    </font>
    <font>
      <sz val="22"/>
      <name val="Arial"/>
      <family val="2"/>
    </font>
    <font>
      <sz val="15"/>
      <name val="Arial"/>
      <family val="2"/>
    </font>
    <font>
      <u/>
      <sz val="14"/>
      <name val="Arial"/>
      <family val="2"/>
    </font>
    <font>
      <b/>
      <sz val="12"/>
      <name val="Arial"/>
      <family val="2"/>
    </font>
    <font>
      <b/>
      <sz val="15"/>
      <name val="Arial"/>
      <family val="2"/>
    </font>
    <font>
      <b/>
      <u/>
      <sz val="15"/>
      <name val="Arial"/>
      <family val="2"/>
    </font>
    <font>
      <sz val="15"/>
      <color indexed="10"/>
      <name val="Arial"/>
      <family val="2"/>
    </font>
    <font>
      <b/>
      <u/>
      <sz val="16"/>
      <name val="Arial"/>
      <family val="2"/>
    </font>
    <font>
      <sz val="16"/>
      <name val="Arial"/>
      <family val="2"/>
    </font>
    <font>
      <b/>
      <sz val="17"/>
      <name val="Arial"/>
      <family val="2"/>
    </font>
    <font>
      <b/>
      <sz val="14"/>
      <color indexed="81"/>
      <name val="Tahoma"/>
      <family val="2"/>
    </font>
    <font>
      <sz val="8"/>
      <color indexed="81"/>
      <name val="Tahoma"/>
      <family val="2"/>
    </font>
    <font>
      <sz val="14"/>
      <name val="Times New Roman"/>
      <family val="1"/>
    </font>
    <font>
      <sz val="12"/>
      <color theme="0"/>
      <name val="Helv"/>
    </font>
    <font>
      <sz val="15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37"/>
      </top>
      <bottom/>
      <diagonal/>
    </border>
  </borders>
  <cellStyleXfs count="2">
    <xf numFmtId="0" fontId="0" fillId="0" borderId="0"/>
    <xf numFmtId="37" fontId="1" fillId="0" borderId="0"/>
  </cellStyleXfs>
  <cellXfs count="115">
    <xf numFmtId="0" fontId="0" fillId="0" borderId="0" xfId="0"/>
    <xf numFmtId="37" fontId="1" fillId="2" borderId="0" xfId="1" applyFill="1"/>
    <xf numFmtId="37" fontId="2" fillId="2" borderId="0" xfId="1" applyFont="1" applyFill="1"/>
    <xf numFmtId="37" fontId="3" fillId="2" borderId="0" xfId="1" applyFont="1" applyFill="1"/>
    <xf numFmtId="37" fontId="4" fillId="2" borderId="0" xfId="1" applyFont="1" applyFill="1" applyAlignment="1">
      <alignment horizontal="centerContinuous" vertical="center"/>
    </xf>
    <xf numFmtId="37" fontId="5" fillId="2" borderId="0" xfId="1" applyFont="1" applyFill="1" applyAlignment="1">
      <alignment horizontal="centerContinuous" vertical="center"/>
    </xf>
    <xf numFmtId="37" fontId="5" fillId="2" borderId="0" xfId="1" applyFont="1" applyFill="1" applyAlignment="1" applyProtection="1">
      <alignment horizontal="centerContinuous" vertical="center"/>
      <protection locked="0"/>
    </xf>
    <xf numFmtId="1" fontId="6" fillId="2" borderId="0" xfId="1" applyNumberFormat="1" applyFont="1" applyFill="1" applyAlignment="1">
      <alignment horizontal="center" vertical="center"/>
    </xf>
    <xf numFmtId="37" fontId="6" fillId="2" borderId="0" xfId="1" applyFont="1" applyFill="1" applyAlignment="1">
      <alignment horizontal="center" vertical="center"/>
    </xf>
    <xf numFmtId="37" fontId="7" fillId="2" borderId="0" xfId="1" applyFont="1" applyFill="1"/>
    <xf numFmtId="37" fontId="6" fillId="2" borderId="0" xfId="1" applyFont="1" applyFill="1" applyAlignment="1">
      <alignment horizontal="centerContinuous" vertical="center"/>
    </xf>
    <xf numFmtId="37" fontId="6" fillId="2" borderId="0" xfId="1" quotePrefix="1" applyFont="1" applyFill="1" applyAlignment="1">
      <alignment horizontal="centerContinuous" vertical="center"/>
    </xf>
    <xf numFmtId="37" fontId="2" fillId="2" borderId="1" xfId="1" applyFont="1" applyFill="1" applyBorder="1"/>
    <xf numFmtId="37" fontId="8" fillId="2" borderId="1" xfId="1" applyFont="1" applyFill="1" applyBorder="1"/>
    <xf numFmtId="37" fontId="9" fillId="2" borderId="0" xfId="1" quotePrefix="1" applyFont="1" applyFill="1" applyAlignment="1">
      <alignment horizontal="left" vertical="center"/>
    </xf>
    <xf numFmtId="37" fontId="6" fillId="2" borderId="0" xfId="1" applyFont="1" applyFill="1"/>
    <xf numFmtId="37" fontId="6" fillId="2" borderId="0" xfId="1" quotePrefix="1" applyFont="1" applyFill="1" applyAlignment="1">
      <alignment horizontal="left" vertical="center"/>
    </xf>
    <xf numFmtId="164" fontId="6" fillId="2" borderId="0" xfId="1" applyNumberFormat="1" applyFont="1" applyFill="1"/>
    <xf numFmtId="165" fontId="6" fillId="2" borderId="0" xfId="1" applyNumberFormat="1" applyFont="1" applyFill="1"/>
    <xf numFmtId="37" fontId="6" fillId="2" borderId="0" xfId="1" quotePrefix="1" applyFont="1" applyFill="1"/>
    <xf numFmtId="164" fontId="6" fillId="2" borderId="0" xfId="1" quotePrefix="1" applyNumberFormat="1" applyFont="1" applyFill="1" applyAlignment="1">
      <alignment horizontal="right"/>
    </xf>
    <xf numFmtId="165" fontId="6" fillId="2" borderId="0" xfId="1" quotePrefix="1" applyNumberFormat="1" applyFont="1" applyFill="1" applyAlignment="1">
      <alignment horizontal="right"/>
    </xf>
    <xf numFmtId="165" fontId="6" fillId="2" borderId="0" xfId="1" applyNumberFormat="1" applyFont="1" applyFill="1" applyProtection="1">
      <protection locked="0"/>
    </xf>
    <xf numFmtId="37" fontId="6" fillId="3" borderId="0" xfId="1" quotePrefix="1" applyFont="1" applyFill="1"/>
    <xf numFmtId="37" fontId="6" fillId="3" borderId="0" xfId="1" applyFont="1" applyFill="1"/>
    <xf numFmtId="164" fontId="6" fillId="3" borderId="0" xfId="1" applyNumberFormat="1" applyFont="1" applyFill="1"/>
    <xf numFmtId="165" fontId="6" fillId="3" borderId="0" xfId="1" applyNumberFormat="1" applyFont="1" applyFill="1"/>
    <xf numFmtId="165" fontId="6" fillId="3" borderId="0" xfId="1" applyNumberFormat="1" applyFont="1" applyFill="1" applyProtection="1">
      <protection locked="0"/>
    </xf>
    <xf numFmtId="37" fontId="6" fillId="2" borderId="0" xfId="1" quotePrefix="1" applyFont="1" applyFill="1" applyAlignment="1">
      <alignment horizontal="left"/>
    </xf>
    <xf numFmtId="166" fontId="6" fillId="2" borderId="0" xfId="1" applyNumberFormat="1" applyFont="1" applyFill="1" applyProtection="1">
      <protection locked="0"/>
    </xf>
    <xf numFmtId="165" fontId="6" fillId="2" borderId="2" xfId="1" applyNumberFormat="1" applyFont="1" applyFill="1" applyBorder="1"/>
    <xf numFmtId="166" fontId="6" fillId="2" borderId="2" xfId="1" applyNumberFormat="1" applyFont="1" applyFill="1" applyBorder="1"/>
    <xf numFmtId="37" fontId="9" fillId="2" borderId="0" xfId="1" quotePrefix="1" applyFont="1" applyFill="1" applyAlignment="1">
      <alignment horizontal="left"/>
    </xf>
    <xf numFmtId="164" fontId="9" fillId="2" borderId="0" xfId="1" quotePrefix="1" applyNumberFormat="1" applyFont="1" applyFill="1" applyAlignment="1">
      <alignment horizontal="center" vertical="center"/>
    </xf>
    <xf numFmtId="165" fontId="9" fillId="2" borderId="3" xfId="1" applyNumberFormat="1" applyFont="1" applyFill="1" applyBorder="1" applyAlignment="1">
      <alignment vertical="center"/>
    </xf>
    <xf numFmtId="164" fontId="9" fillId="2" borderId="0" xfId="1" quotePrefix="1" applyNumberFormat="1" applyFont="1" applyFill="1" applyAlignment="1">
      <alignment horizontal="center"/>
    </xf>
    <xf numFmtId="37" fontId="10" fillId="2" borderId="0" xfId="1" quotePrefix="1" applyFont="1" applyFill="1" applyAlignment="1">
      <alignment horizontal="left"/>
    </xf>
    <xf numFmtId="37" fontId="6" fillId="2" borderId="0" xfId="1" applyFont="1" applyFill="1" applyAlignment="1">
      <alignment horizontal="centerContinuous"/>
    </xf>
    <xf numFmtId="164" fontId="6" fillId="2" borderId="0" xfId="1" applyNumberFormat="1" applyFont="1" applyFill="1" applyAlignment="1">
      <alignment horizontal="centerContinuous"/>
    </xf>
    <xf numFmtId="37" fontId="6" fillId="2" borderId="0" xfId="1" applyFont="1" applyFill="1" applyAlignment="1">
      <alignment horizontal="left"/>
    </xf>
    <xf numFmtId="165" fontId="11" fillId="2" borderId="0" xfId="1" applyNumberFormat="1" applyFont="1" applyFill="1" applyProtection="1">
      <protection locked="0"/>
    </xf>
    <xf numFmtId="165" fontId="6" fillId="2" borderId="0" xfId="1" applyNumberFormat="1" applyFont="1" applyFill="1" applyAlignment="1">
      <alignment vertical="center"/>
    </xf>
    <xf numFmtId="165" fontId="6" fillId="2" borderId="4" xfId="1" applyNumberFormat="1" applyFont="1" applyFill="1" applyBorder="1"/>
    <xf numFmtId="165" fontId="6" fillId="2" borderId="5" xfId="1" applyNumberFormat="1" applyFont="1" applyFill="1" applyBorder="1" applyAlignment="1">
      <alignment vertical="center"/>
    </xf>
    <xf numFmtId="165" fontId="6" fillId="2" borderId="4" xfId="1" applyNumberFormat="1" applyFont="1" applyFill="1" applyBorder="1" applyAlignment="1">
      <alignment vertical="center"/>
    </xf>
    <xf numFmtId="165" fontId="9" fillId="2" borderId="0" xfId="1" applyNumberFormat="1" applyFont="1" applyFill="1"/>
    <xf numFmtId="37" fontId="9" fillId="2" borderId="0" xfId="1" applyFont="1" applyFill="1" applyAlignment="1">
      <alignment horizontal="left" vertical="center"/>
    </xf>
    <xf numFmtId="165" fontId="6" fillId="2" borderId="0" xfId="1" applyNumberFormat="1" applyFont="1" applyFill="1" applyAlignment="1" applyProtection="1">
      <alignment vertical="center"/>
      <protection locked="0"/>
    </xf>
    <xf numFmtId="165" fontId="9" fillId="2" borderId="0" xfId="1" applyNumberFormat="1" applyFont="1" applyFill="1" applyAlignment="1">
      <alignment vertical="center"/>
    </xf>
    <xf numFmtId="37" fontId="12" fillId="2" borderId="0" xfId="1" quotePrefix="1" applyFont="1" applyFill="1" applyAlignment="1">
      <alignment horizontal="left"/>
    </xf>
    <xf numFmtId="164" fontId="2" fillId="2" borderId="0" xfId="1" applyNumberFormat="1" applyFont="1" applyFill="1"/>
    <xf numFmtId="165" fontId="13" fillId="2" borderId="0" xfId="1" applyNumberFormat="1" applyFont="1" applyFill="1"/>
    <xf numFmtId="164" fontId="1" fillId="2" borderId="0" xfId="1" applyNumberFormat="1" applyFill="1"/>
    <xf numFmtId="165" fontId="1" fillId="2" borderId="0" xfId="1" applyNumberFormat="1" applyFill="1" applyAlignment="1">
      <alignment horizontal="centerContinuous"/>
    </xf>
    <xf numFmtId="165" fontId="1" fillId="2" borderId="0" xfId="1" applyNumberFormat="1" applyFill="1"/>
    <xf numFmtId="37" fontId="1" fillId="2" borderId="0" xfId="1" applyFill="1" applyAlignment="1">
      <alignment horizontal="left"/>
    </xf>
    <xf numFmtId="37" fontId="1" fillId="2" borderId="0" xfId="1" applyFill="1" applyAlignment="1">
      <alignment horizontal="center"/>
    </xf>
    <xf numFmtId="37" fontId="17" fillId="2" borderId="0" xfId="1" applyFont="1" applyFill="1" applyAlignment="1">
      <alignment horizontal="centerContinuous"/>
    </xf>
    <xf numFmtId="37" fontId="6" fillId="2" borderId="0" xfId="1" applyFont="1" applyFill="1" applyAlignment="1">
      <alignment horizontal="left" wrapText="1"/>
    </xf>
    <xf numFmtId="37" fontId="1" fillId="3" borderId="0" xfId="1" applyFill="1"/>
    <xf numFmtId="37" fontId="2" fillId="3" borderId="0" xfId="1" applyFont="1" applyFill="1"/>
    <xf numFmtId="37" fontId="4" fillId="3" borderId="0" xfId="1" applyFont="1" applyFill="1" applyAlignment="1">
      <alignment horizontal="centerContinuous" vertical="center"/>
    </xf>
    <xf numFmtId="37" fontId="3" fillId="3" borderId="0" xfId="1" applyFont="1" applyFill="1"/>
    <xf numFmtId="37" fontId="17" fillId="3" borderId="0" xfId="1" applyFont="1" applyFill="1" applyAlignment="1">
      <alignment horizontal="centerContinuous"/>
    </xf>
    <xf numFmtId="37" fontId="5" fillId="3" borderId="0" xfId="1" applyFont="1" applyFill="1" applyAlignment="1">
      <alignment horizontal="centerContinuous" vertical="center"/>
    </xf>
    <xf numFmtId="1" fontId="6" fillId="3" borderId="0" xfId="1" applyNumberFormat="1" applyFont="1" applyFill="1" applyAlignment="1">
      <alignment horizontal="center" vertical="center"/>
    </xf>
    <xf numFmtId="37" fontId="6" fillId="3" borderId="0" xfId="1" applyFont="1" applyFill="1" applyAlignment="1">
      <alignment horizontal="center" vertical="center"/>
    </xf>
    <xf numFmtId="37" fontId="7" fillId="3" borderId="0" xfId="1" applyFont="1" applyFill="1"/>
    <xf numFmtId="37" fontId="6" fillId="3" borderId="0" xfId="1" applyFont="1" applyFill="1" applyAlignment="1">
      <alignment horizontal="centerContinuous" vertical="center"/>
    </xf>
    <xf numFmtId="37" fontId="6" fillId="3" borderId="0" xfId="1" quotePrefix="1" applyFont="1" applyFill="1" applyAlignment="1">
      <alignment horizontal="centerContinuous" vertical="center"/>
    </xf>
    <xf numFmtId="37" fontId="2" fillId="3" borderId="1" xfId="1" applyFont="1" applyFill="1" applyBorder="1"/>
    <xf numFmtId="37" fontId="8" fillId="3" borderId="1" xfId="1" applyFont="1" applyFill="1" applyBorder="1"/>
    <xf numFmtId="37" fontId="9" fillId="3" borderId="0" xfId="1" quotePrefix="1" applyFont="1" applyFill="1" applyAlignment="1">
      <alignment horizontal="left" vertical="center"/>
    </xf>
    <xf numFmtId="37" fontId="6" fillId="3" borderId="0" xfId="1" quotePrefix="1" applyFont="1" applyFill="1" applyAlignment="1">
      <alignment horizontal="left" vertical="center"/>
    </xf>
    <xf numFmtId="164" fontId="6" fillId="3" borderId="0" xfId="1" quotePrefix="1" applyNumberFormat="1" applyFont="1" applyFill="1" applyAlignment="1">
      <alignment horizontal="right"/>
    </xf>
    <xf numFmtId="165" fontId="6" fillId="3" borderId="0" xfId="1" quotePrefix="1" applyNumberFormat="1" applyFont="1" applyFill="1" applyAlignment="1">
      <alignment horizontal="right"/>
    </xf>
    <xf numFmtId="166" fontId="6" fillId="3" borderId="0" xfId="1" applyNumberFormat="1" applyFont="1" applyFill="1"/>
    <xf numFmtId="37" fontId="6" fillId="3" borderId="0" xfId="1" quotePrefix="1" applyFont="1" applyFill="1" applyAlignment="1">
      <alignment horizontal="left"/>
    </xf>
    <xf numFmtId="165" fontId="6" fillId="3" borderId="2" xfId="1" applyNumberFormat="1" applyFont="1" applyFill="1" applyBorder="1"/>
    <xf numFmtId="166" fontId="6" fillId="3" borderId="2" xfId="1" applyNumberFormat="1" applyFont="1" applyFill="1" applyBorder="1"/>
    <xf numFmtId="37" fontId="9" fillId="3" borderId="0" xfId="1" quotePrefix="1" applyFont="1" applyFill="1" applyAlignment="1">
      <alignment horizontal="left"/>
    </xf>
    <xf numFmtId="164" fontId="9" fillId="3" borderId="0" xfId="1" quotePrefix="1" applyNumberFormat="1" applyFont="1" applyFill="1" applyAlignment="1">
      <alignment horizontal="center" vertical="center"/>
    </xf>
    <xf numFmtId="165" fontId="9" fillId="3" borderId="3" xfId="1" applyNumberFormat="1" applyFont="1" applyFill="1" applyBorder="1" applyAlignment="1">
      <alignment vertical="center"/>
    </xf>
    <xf numFmtId="164" fontId="9" fillId="3" borderId="0" xfId="1" quotePrefix="1" applyNumberFormat="1" applyFont="1" applyFill="1" applyAlignment="1">
      <alignment horizontal="center"/>
    </xf>
    <xf numFmtId="37" fontId="10" fillId="3" borderId="0" xfId="1" quotePrefix="1" applyFont="1" applyFill="1" applyAlignment="1">
      <alignment horizontal="left"/>
    </xf>
    <xf numFmtId="37" fontId="6" fillId="3" borderId="0" xfId="1" applyFont="1" applyFill="1" applyAlignment="1">
      <alignment horizontal="centerContinuous"/>
    </xf>
    <xf numFmtId="164" fontId="6" fillId="3" borderId="0" xfId="1" applyNumberFormat="1" applyFont="1" applyFill="1" applyAlignment="1">
      <alignment horizontal="centerContinuous"/>
    </xf>
    <xf numFmtId="37" fontId="6" fillId="3" borderId="0" xfId="1" applyFont="1" applyFill="1" applyAlignment="1">
      <alignment horizontal="left"/>
    </xf>
    <xf numFmtId="37" fontId="6" fillId="3" borderId="0" xfId="1" applyFont="1" applyFill="1" applyAlignment="1">
      <alignment horizontal="left" wrapText="1"/>
    </xf>
    <xf numFmtId="165" fontId="11" fillId="3" borderId="0" xfId="1" applyNumberFormat="1" applyFont="1" applyFill="1"/>
    <xf numFmtId="165" fontId="6" fillId="3" borderId="0" xfId="1" applyNumberFormat="1" applyFont="1" applyFill="1" applyAlignment="1">
      <alignment vertical="center"/>
    </xf>
    <xf numFmtId="165" fontId="6" fillId="3" borderId="4" xfId="1" applyNumberFormat="1" applyFont="1" applyFill="1" applyBorder="1"/>
    <xf numFmtId="165" fontId="6" fillId="3" borderId="5" xfId="1" applyNumberFormat="1" applyFont="1" applyFill="1" applyBorder="1" applyAlignment="1">
      <alignment vertical="center"/>
    </xf>
    <xf numFmtId="165" fontId="6" fillId="3" borderId="4" xfId="1" applyNumberFormat="1" applyFont="1" applyFill="1" applyBorder="1" applyAlignment="1">
      <alignment vertical="center"/>
    </xf>
    <xf numFmtId="165" fontId="9" fillId="3" borderId="0" xfId="1" applyNumberFormat="1" applyFont="1" applyFill="1"/>
    <xf numFmtId="37" fontId="9" fillId="3" borderId="0" xfId="1" applyFont="1" applyFill="1" applyAlignment="1">
      <alignment horizontal="left" vertical="center"/>
    </xf>
    <xf numFmtId="165" fontId="9" fillId="3" borderId="0" xfId="1" applyNumberFormat="1" applyFont="1" applyFill="1" applyAlignment="1">
      <alignment vertical="center"/>
    </xf>
    <xf numFmtId="37" fontId="12" fillId="3" borderId="0" xfId="1" quotePrefix="1" applyFont="1" applyFill="1" applyAlignment="1">
      <alignment horizontal="left"/>
    </xf>
    <xf numFmtId="164" fontId="2" fillId="3" borderId="0" xfId="1" applyNumberFormat="1" applyFont="1" applyFill="1"/>
    <xf numFmtId="165" fontId="13" fillId="3" borderId="0" xfId="1" applyNumberFormat="1" applyFont="1" applyFill="1"/>
    <xf numFmtId="164" fontId="1" fillId="3" borderId="0" xfId="1" applyNumberFormat="1" applyFill="1"/>
    <xf numFmtId="165" fontId="1" fillId="3" borderId="0" xfId="1" applyNumberFormat="1" applyFill="1" applyAlignment="1">
      <alignment horizontal="centerContinuous"/>
    </xf>
    <xf numFmtId="165" fontId="1" fillId="3" borderId="0" xfId="1" applyNumberFormat="1" applyFill="1"/>
    <xf numFmtId="37" fontId="18" fillId="3" borderId="0" xfId="1" applyFont="1" applyFill="1"/>
    <xf numFmtId="37" fontId="1" fillId="3" borderId="0" xfId="1" applyFill="1" applyAlignment="1">
      <alignment horizontal="left"/>
    </xf>
    <xf numFmtId="37" fontId="1" fillId="3" borderId="0" xfId="1" applyFill="1" applyAlignment="1">
      <alignment horizontal="center"/>
    </xf>
    <xf numFmtId="37" fontId="5" fillId="3" borderId="0" xfId="1" applyFont="1" applyFill="1" applyAlignment="1" applyProtection="1">
      <alignment horizontal="centerContinuous" vertical="center"/>
      <protection locked="0"/>
    </xf>
    <xf numFmtId="166" fontId="6" fillId="3" borderId="0" xfId="1" applyNumberFormat="1" applyFont="1" applyFill="1" applyProtection="1">
      <protection locked="0"/>
    </xf>
    <xf numFmtId="165" fontId="6" fillId="3" borderId="0" xfId="1" applyNumberFormat="1" applyFont="1" applyFill="1" applyAlignment="1" applyProtection="1">
      <alignment vertical="center"/>
      <protection locked="0"/>
    </xf>
    <xf numFmtId="165" fontId="19" fillId="3" borderId="2" xfId="1" applyNumberFormat="1" applyFont="1" applyFill="1" applyBorder="1"/>
    <xf numFmtId="165" fontId="19" fillId="3" borderId="0" xfId="1" applyNumberFormat="1" applyFont="1" applyFill="1" applyProtection="1">
      <protection locked="0"/>
    </xf>
    <xf numFmtId="37" fontId="6" fillId="3" borderId="0" xfId="1" applyFont="1" applyFill="1" applyAlignment="1">
      <alignment horizontal="left" wrapText="1"/>
    </xf>
    <xf numFmtId="37" fontId="14" fillId="3" borderId="0" xfId="1" quotePrefix="1" applyFont="1" applyFill="1" applyAlignment="1">
      <alignment horizontal="center"/>
    </xf>
    <xf numFmtId="37" fontId="6" fillId="2" borderId="0" xfId="1" applyFont="1" applyFill="1" applyAlignment="1">
      <alignment horizontal="left" wrapText="1"/>
    </xf>
    <xf numFmtId="37" fontId="14" fillId="2" borderId="0" xfId="1" quotePrefix="1" applyFont="1" applyFill="1" applyAlignment="1">
      <alignment horizontal="center"/>
    </xf>
  </cellXfs>
  <cellStyles count="2">
    <cellStyle name="Normal" xfId="0" builtinId="0"/>
    <cellStyle name="Normal_BG por Fondos" xfId="1" xr:uid="{09716513-A340-4BDC-A575-A4D31DB11C2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1465169</xdr:colOff>
      <xdr:row>81</xdr:row>
      <xdr:rowOff>162299</xdr:rowOff>
    </xdr:from>
    <xdr:to>
      <xdr:col>17</xdr:col>
      <xdr:colOff>1436594</xdr:colOff>
      <xdr:row>82</xdr:row>
      <xdr:rowOff>175746</xdr:rowOff>
    </xdr:to>
    <xdr:sp macro="" textlink="">
      <xdr:nvSpPr>
        <xdr:cNvPr id="2" name="WordArt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13931489" y="15691859"/>
          <a:ext cx="1967865" cy="211567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s-ES" sz="1400" kern="10" spc="0">
              <a:ln w="9525">
                <a:solidFill>
                  <a:srgbClr val="C0C0C0"/>
                </a:solidFill>
                <a:round/>
                <a:headEnd/>
                <a:tailEnd/>
              </a:ln>
              <a:solidFill>
                <a:srgbClr val="FFFFFF"/>
              </a:solidFill>
              <a:effectLst/>
              <a:latin typeface="Arial"/>
              <a:cs typeface="Arial"/>
            </a:rPr>
            <a:t>DIRECCIÓN  NAL. DE CONTABILIDAD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17</xdr:col>
          <xdr:colOff>939800</xdr:colOff>
          <xdr:row>64</xdr:row>
          <xdr:rowOff>38100</xdr:rowOff>
        </xdr:from>
        <xdr:to>
          <xdr:col>18</xdr:col>
          <xdr:colOff>38100</xdr:colOff>
          <xdr:row>66</xdr:row>
          <xdr:rowOff>0</xdr:rowOff>
        </xdr:to>
        <xdr:sp macro="" textlink="">
          <xdr:nvSpPr>
            <xdr:cNvPr id="29697" name="Object 1" hidden="1">
              <a:extLst>
                <a:ext uri="{63B3BB69-23CF-44E3-9099-C40C66FF867C}">
                  <a14:compatExt spid="_x0000_s29697"/>
                </a:ext>
                <a:ext uri="{FF2B5EF4-FFF2-40B4-BE49-F238E27FC236}">
                  <a16:creationId xmlns:a16="http://schemas.microsoft.com/office/drawing/2014/main" id="{00000000-0008-0000-0000-000001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>
    <xdr:from>
      <xdr:col>15</xdr:col>
      <xdr:colOff>1465169</xdr:colOff>
      <xdr:row>81</xdr:row>
      <xdr:rowOff>162299</xdr:rowOff>
    </xdr:from>
    <xdr:to>
      <xdr:col>17</xdr:col>
      <xdr:colOff>1436594</xdr:colOff>
      <xdr:row>82</xdr:row>
      <xdr:rowOff>175746</xdr:rowOff>
    </xdr:to>
    <xdr:sp macro="" textlink="">
      <xdr:nvSpPr>
        <xdr:cNvPr id="4" name="WordArt 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13931489" y="15691859"/>
          <a:ext cx="1967865" cy="211567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s-ES" sz="1400" kern="10" spc="0">
              <a:ln w="9525">
                <a:solidFill>
                  <a:srgbClr val="C0C0C0"/>
                </a:solidFill>
                <a:round/>
                <a:headEnd/>
                <a:tailEnd/>
              </a:ln>
              <a:solidFill>
                <a:srgbClr val="FFFFFF"/>
              </a:solidFill>
              <a:effectLst/>
              <a:latin typeface="Arial"/>
              <a:cs typeface="Arial"/>
            </a:rPr>
            <a:t>DIRECCIÓN  NAL. DE CONTABILIDAD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17</xdr:col>
          <xdr:colOff>939800</xdr:colOff>
          <xdr:row>64</xdr:row>
          <xdr:rowOff>38100</xdr:rowOff>
        </xdr:from>
        <xdr:to>
          <xdr:col>18</xdr:col>
          <xdr:colOff>38100</xdr:colOff>
          <xdr:row>66</xdr:row>
          <xdr:rowOff>0</xdr:rowOff>
        </xdr:to>
        <xdr:sp macro="" textlink="">
          <xdr:nvSpPr>
            <xdr:cNvPr id="29698" name="Object 2" hidden="1">
              <a:extLst>
                <a:ext uri="{63B3BB69-23CF-44E3-9099-C40C66FF867C}">
                  <a14:compatExt spid="_x0000_s29698"/>
                </a:ext>
                <a:ext uri="{FF2B5EF4-FFF2-40B4-BE49-F238E27FC236}">
                  <a16:creationId xmlns:a16="http://schemas.microsoft.com/office/drawing/2014/main" id="{00000000-0008-0000-0000-000002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1465169</xdr:colOff>
      <xdr:row>80</xdr:row>
      <xdr:rowOff>162299</xdr:rowOff>
    </xdr:from>
    <xdr:to>
      <xdr:col>17</xdr:col>
      <xdr:colOff>1436594</xdr:colOff>
      <xdr:row>81</xdr:row>
      <xdr:rowOff>175746</xdr:rowOff>
    </xdr:to>
    <xdr:sp macro="" textlink="">
      <xdr:nvSpPr>
        <xdr:cNvPr id="2" name="WordArt 2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13847669" y="15966179"/>
          <a:ext cx="1967865" cy="211567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s-ES" sz="1400" kern="10" spc="0">
              <a:ln w="9525">
                <a:solidFill>
                  <a:srgbClr val="C0C0C0"/>
                </a:solidFill>
                <a:round/>
                <a:headEnd/>
                <a:tailEnd/>
              </a:ln>
              <a:solidFill>
                <a:srgbClr val="FFFFFF"/>
              </a:solidFill>
              <a:effectLst/>
              <a:latin typeface="Arial"/>
              <a:cs typeface="Arial"/>
            </a:rPr>
            <a:t>DIRECCIÓN  NAL. DE CONTABILIDAD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17</xdr:col>
          <xdr:colOff>939800</xdr:colOff>
          <xdr:row>63</xdr:row>
          <xdr:rowOff>38100</xdr:rowOff>
        </xdr:from>
        <xdr:to>
          <xdr:col>18</xdr:col>
          <xdr:colOff>38100</xdr:colOff>
          <xdr:row>65</xdr:row>
          <xdr:rowOff>0</xdr:rowOff>
        </xdr:to>
        <xdr:sp macro="" textlink="">
          <xdr:nvSpPr>
            <xdr:cNvPr id="11265" name="Object 1" hidden="1">
              <a:extLst>
                <a:ext uri="{63B3BB69-23CF-44E3-9099-C40C66FF867C}">
                  <a14:compatExt spid="_x0000_s11265"/>
                </a:ext>
                <a:ext uri="{FF2B5EF4-FFF2-40B4-BE49-F238E27FC236}">
                  <a16:creationId xmlns:a16="http://schemas.microsoft.com/office/drawing/2014/main" id="{00000000-0008-0000-0900-00000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17</xdr:col>
          <xdr:colOff>939800</xdr:colOff>
          <xdr:row>71</xdr:row>
          <xdr:rowOff>38100</xdr:rowOff>
        </xdr:from>
        <xdr:to>
          <xdr:col>18</xdr:col>
          <xdr:colOff>38100</xdr:colOff>
          <xdr:row>73</xdr:row>
          <xdr:rowOff>0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A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1143000</xdr:colOff>
      <xdr:row>71</xdr:row>
      <xdr:rowOff>22225</xdr:rowOff>
    </xdr:from>
    <xdr:to>
      <xdr:col>17</xdr:col>
      <xdr:colOff>1114425</xdr:colOff>
      <xdr:row>71</xdr:row>
      <xdr:rowOff>231775</xdr:rowOff>
    </xdr:to>
    <xdr:sp macro="" textlink="">
      <xdr:nvSpPr>
        <xdr:cNvPr id="2" name="WordArt 2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13342620" y="13204825"/>
          <a:ext cx="1914525" cy="20955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s-ES" sz="1400" kern="10" spc="0">
              <a:ln w="9525">
                <a:solidFill>
                  <a:srgbClr val="C0C0C0"/>
                </a:solidFill>
                <a:round/>
                <a:headEnd/>
                <a:tailEnd/>
              </a:ln>
              <a:solidFill>
                <a:srgbClr val="FFFFFF"/>
              </a:solidFill>
              <a:effectLst/>
              <a:latin typeface="Arial"/>
              <a:cs typeface="Arial"/>
            </a:rPr>
            <a:t>DIRECCIÓN  NAL. DE CONTABILIDAD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17</xdr:col>
          <xdr:colOff>939800</xdr:colOff>
          <xdr:row>70</xdr:row>
          <xdr:rowOff>38100</xdr:rowOff>
        </xdr:from>
        <xdr:to>
          <xdr:col>18</xdr:col>
          <xdr:colOff>38100</xdr:colOff>
          <xdr:row>72</xdr:row>
          <xdr:rowOff>0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B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1143000</xdr:colOff>
      <xdr:row>66</xdr:row>
      <xdr:rowOff>47625</xdr:rowOff>
    </xdr:from>
    <xdr:to>
      <xdr:col>17</xdr:col>
      <xdr:colOff>1114425</xdr:colOff>
      <xdr:row>66</xdr:row>
      <xdr:rowOff>257175</xdr:rowOff>
    </xdr:to>
    <xdr:sp macro="" textlink="">
      <xdr:nvSpPr>
        <xdr:cNvPr id="2" name="WordArt 2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13342620" y="12673965"/>
          <a:ext cx="1914525" cy="20955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s-ES" sz="1400" kern="10" spc="0">
              <a:ln w="9525">
                <a:solidFill>
                  <a:srgbClr val="C0C0C0"/>
                </a:solidFill>
                <a:round/>
                <a:headEnd/>
                <a:tailEnd/>
              </a:ln>
              <a:solidFill>
                <a:srgbClr val="FFFFFF"/>
              </a:solidFill>
              <a:effectLst/>
              <a:latin typeface="Arial"/>
              <a:cs typeface="Arial"/>
            </a:rPr>
            <a:t>SECCIÓN DE ESTADOS FINANCIEROS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17</xdr:col>
          <xdr:colOff>965200</xdr:colOff>
          <xdr:row>65</xdr:row>
          <xdr:rowOff>38100</xdr:rowOff>
        </xdr:from>
        <xdr:to>
          <xdr:col>19</xdr:col>
          <xdr:colOff>0</xdr:colOff>
          <xdr:row>67</xdr:row>
          <xdr:rowOff>0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C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1120140</xdr:colOff>
      <xdr:row>66</xdr:row>
      <xdr:rowOff>47625</xdr:rowOff>
    </xdr:from>
    <xdr:to>
      <xdr:col>17</xdr:col>
      <xdr:colOff>1083948</xdr:colOff>
      <xdr:row>66</xdr:row>
      <xdr:rowOff>257175</xdr:rowOff>
    </xdr:to>
    <xdr:sp macro="" textlink="">
      <xdr:nvSpPr>
        <xdr:cNvPr id="2" name="WordArt 2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13319760" y="12673965"/>
          <a:ext cx="1906908" cy="20955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s-ES" sz="1400" kern="10" spc="0">
              <a:ln w="9525">
                <a:solidFill>
                  <a:srgbClr val="C0C0C0"/>
                </a:solidFill>
                <a:round/>
                <a:headEnd/>
                <a:tailEnd/>
              </a:ln>
              <a:solidFill>
                <a:srgbClr val="FFFFFF"/>
              </a:solidFill>
              <a:effectLst/>
              <a:latin typeface="Arial"/>
              <a:cs typeface="Arial"/>
            </a:rPr>
            <a:t>CONTRALORÍA GENERAL DE LA</a:t>
          </a:r>
          <a:r>
            <a:rPr lang="es-ES" sz="1400" kern="10" spc="0" baseline="0">
              <a:ln w="9525">
                <a:solidFill>
                  <a:srgbClr val="C0C0C0"/>
                </a:solidFill>
                <a:round/>
                <a:headEnd/>
                <a:tailEnd/>
              </a:ln>
              <a:solidFill>
                <a:srgbClr val="FFFFFF"/>
              </a:solidFill>
              <a:effectLst/>
              <a:latin typeface="Arial"/>
              <a:cs typeface="Arial"/>
            </a:rPr>
            <a:t> REPUBLICA</a:t>
          </a:r>
          <a:endParaRPr lang="es-ES" sz="1400" kern="10" spc="0">
            <a:ln w="9525">
              <a:solidFill>
                <a:srgbClr val="C0C0C0"/>
              </a:solidFill>
              <a:round/>
              <a:headEnd/>
              <a:tailEnd/>
            </a:ln>
            <a:solidFill>
              <a:srgbClr val="FFFFFF"/>
            </a:solidFill>
            <a:effectLst/>
            <a:latin typeface="Arial"/>
            <a:cs typeface="Arial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17</xdr:col>
          <xdr:colOff>1181100</xdr:colOff>
          <xdr:row>65</xdr:row>
          <xdr:rowOff>44450</xdr:rowOff>
        </xdr:from>
        <xdr:to>
          <xdr:col>19</xdr:col>
          <xdr:colOff>0</xdr:colOff>
          <xdr:row>67</xdr:row>
          <xdr:rowOff>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D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1465169</xdr:colOff>
      <xdr:row>81</xdr:row>
      <xdr:rowOff>162299</xdr:rowOff>
    </xdr:from>
    <xdr:to>
      <xdr:col>17</xdr:col>
      <xdr:colOff>1436594</xdr:colOff>
      <xdr:row>82</xdr:row>
      <xdr:rowOff>175746</xdr:rowOff>
    </xdr:to>
    <xdr:sp macro="" textlink="">
      <xdr:nvSpPr>
        <xdr:cNvPr id="2" name="WordArt 2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13931489" y="15455639"/>
          <a:ext cx="1967865" cy="211567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s-ES" sz="1400" kern="10" spc="0">
              <a:ln w="9525">
                <a:solidFill>
                  <a:srgbClr val="C0C0C0"/>
                </a:solidFill>
                <a:round/>
                <a:headEnd/>
                <a:tailEnd/>
              </a:ln>
              <a:solidFill>
                <a:srgbClr val="FFFFFF"/>
              </a:solidFill>
              <a:effectLst/>
              <a:latin typeface="Arial"/>
              <a:cs typeface="Arial"/>
            </a:rPr>
            <a:t>DIRECCIÓN  NAL. DE CONTABILIDAD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17</xdr:col>
          <xdr:colOff>939800</xdr:colOff>
          <xdr:row>64</xdr:row>
          <xdr:rowOff>38100</xdr:rowOff>
        </xdr:from>
        <xdr:to>
          <xdr:col>18</xdr:col>
          <xdr:colOff>38100</xdr:colOff>
          <xdr:row>66</xdr:row>
          <xdr:rowOff>0</xdr:rowOff>
        </xdr:to>
        <xdr:sp macro="" textlink="">
          <xdr:nvSpPr>
            <xdr:cNvPr id="28673" name="Object 1" hidden="1">
              <a:extLst>
                <a:ext uri="{63B3BB69-23CF-44E3-9099-C40C66FF867C}">
                  <a14:compatExt spid="_x0000_s28673"/>
                </a:ext>
                <a:ext uri="{FF2B5EF4-FFF2-40B4-BE49-F238E27FC236}">
                  <a16:creationId xmlns:a16="http://schemas.microsoft.com/office/drawing/2014/main" id="{00000000-0008-0000-0100-000001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1465169</xdr:colOff>
      <xdr:row>81</xdr:row>
      <xdr:rowOff>162299</xdr:rowOff>
    </xdr:from>
    <xdr:to>
      <xdr:col>17</xdr:col>
      <xdr:colOff>1436594</xdr:colOff>
      <xdr:row>82</xdr:row>
      <xdr:rowOff>175746</xdr:rowOff>
    </xdr:to>
    <xdr:sp macro="" textlink="">
      <xdr:nvSpPr>
        <xdr:cNvPr id="2" name="WordArt 2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13931489" y="15455639"/>
          <a:ext cx="1967865" cy="211567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s-ES" sz="1400" kern="10" spc="0">
              <a:ln w="9525">
                <a:solidFill>
                  <a:srgbClr val="C0C0C0"/>
                </a:solidFill>
                <a:round/>
                <a:headEnd/>
                <a:tailEnd/>
              </a:ln>
              <a:solidFill>
                <a:srgbClr val="FFFFFF"/>
              </a:solidFill>
              <a:effectLst/>
              <a:latin typeface="Arial"/>
              <a:cs typeface="Arial"/>
            </a:rPr>
            <a:t>DIRECCIÓN  NAL. DE CONTABILIDAD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17</xdr:col>
          <xdr:colOff>939800</xdr:colOff>
          <xdr:row>64</xdr:row>
          <xdr:rowOff>38100</xdr:rowOff>
        </xdr:from>
        <xdr:to>
          <xdr:col>18</xdr:col>
          <xdr:colOff>38100</xdr:colOff>
          <xdr:row>66</xdr:row>
          <xdr:rowOff>0</xdr:rowOff>
        </xdr:to>
        <xdr:sp macro="" textlink="">
          <xdr:nvSpPr>
            <xdr:cNvPr id="27649" name="Object 1" hidden="1">
              <a:extLst>
                <a:ext uri="{63B3BB69-23CF-44E3-9099-C40C66FF867C}">
                  <a14:compatExt spid="_x0000_s27649"/>
                </a:ext>
                <a:ext uri="{FF2B5EF4-FFF2-40B4-BE49-F238E27FC236}">
                  <a16:creationId xmlns:a16="http://schemas.microsoft.com/office/drawing/2014/main" id="{00000000-0008-0000-0200-0000016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1465169</xdr:colOff>
      <xdr:row>81</xdr:row>
      <xdr:rowOff>162299</xdr:rowOff>
    </xdr:from>
    <xdr:to>
      <xdr:col>17</xdr:col>
      <xdr:colOff>1436594</xdr:colOff>
      <xdr:row>82</xdr:row>
      <xdr:rowOff>175746</xdr:rowOff>
    </xdr:to>
    <xdr:sp macro="" textlink="">
      <xdr:nvSpPr>
        <xdr:cNvPr id="2" name="WordArt 2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13931489" y="15928079"/>
          <a:ext cx="1967865" cy="211567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s-ES" sz="1400" kern="10" spc="0">
              <a:ln w="9525">
                <a:solidFill>
                  <a:srgbClr val="C0C0C0"/>
                </a:solidFill>
                <a:round/>
                <a:headEnd/>
                <a:tailEnd/>
              </a:ln>
              <a:solidFill>
                <a:srgbClr val="FFFFFF"/>
              </a:solidFill>
              <a:effectLst/>
              <a:latin typeface="Arial"/>
              <a:cs typeface="Arial"/>
            </a:rPr>
            <a:t>DIRECCIÓN  NAL. DE CONTABILIDAD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17</xdr:col>
          <xdr:colOff>939800</xdr:colOff>
          <xdr:row>64</xdr:row>
          <xdr:rowOff>38100</xdr:rowOff>
        </xdr:from>
        <xdr:to>
          <xdr:col>18</xdr:col>
          <xdr:colOff>38100</xdr:colOff>
          <xdr:row>66</xdr:row>
          <xdr:rowOff>0</xdr:rowOff>
        </xdr:to>
        <xdr:sp macro="" textlink="">
          <xdr:nvSpPr>
            <xdr:cNvPr id="26625" name="Object 1" hidden="1">
              <a:extLst>
                <a:ext uri="{63B3BB69-23CF-44E3-9099-C40C66FF867C}">
                  <a14:compatExt spid="_x0000_s26625"/>
                </a:ext>
                <a:ext uri="{FF2B5EF4-FFF2-40B4-BE49-F238E27FC236}">
                  <a16:creationId xmlns:a16="http://schemas.microsoft.com/office/drawing/2014/main" id="{00000000-0008-0000-0300-000001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1465169</xdr:colOff>
      <xdr:row>81</xdr:row>
      <xdr:rowOff>162299</xdr:rowOff>
    </xdr:from>
    <xdr:to>
      <xdr:col>17</xdr:col>
      <xdr:colOff>1436594</xdr:colOff>
      <xdr:row>82</xdr:row>
      <xdr:rowOff>175746</xdr:rowOff>
    </xdr:to>
    <xdr:sp macro="" textlink="">
      <xdr:nvSpPr>
        <xdr:cNvPr id="2" name="WordArt 2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13931489" y="16400519"/>
          <a:ext cx="1967865" cy="211567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s-ES" sz="1400" kern="10" spc="0">
              <a:ln w="9525">
                <a:solidFill>
                  <a:srgbClr val="C0C0C0"/>
                </a:solidFill>
                <a:round/>
                <a:headEnd/>
                <a:tailEnd/>
              </a:ln>
              <a:solidFill>
                <a:srgbClr val="FFFFFF"/>
              </a:solidFill>
              <a:effectLst/>
              <a:latin typeface="Arial"/>
              <a:cs typeface="Arial"/>
            </a:rPr>
            <a:t>DIRECCIÓN  NAL. DE CONTABILIDAD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17</xdr:col>
          <xdr:colOff>939800</xdr:colOff>
          <xdr:row>64</xdr:row>
          <xdr:rowOff>38100</xdr:rowOff>
        </xdr:from>
        <xdr:to>
          <xdr:col>18</xdr:col>
          <xdr:colOff>38100</xdr:colOff>
          <xdr:row>66</xdr:row>
          <xdr:rowOff>0</xdr:rowOff>
        </xdr:to>
        <xdr:sp macro="" textlink="">
          <xdr:nvSpPr>
            <xdr:cNvPr id="25601" name="Object 1" hidden="1">
              <a:extLst>
                <a:ext uri="{63B3BB69-23CF-44E3-9099-C40C66FF867C}">
                  <a14:compatExt spid="_x0000_s25601"/>
                </a:ext>
                <a:ext uri="{FF2B5EF4-FFF2-40B4-BE49-F238E27FC236}">
                  <a16:creationId xmlns:a16="http://schemas.microsoft.com/office/drawing/2014/main" id="{00000000-0008-0000-0400-000001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1465169</xdr:colOff>
      <xdr:row>81</xdr:row>
      <xdr:rowOff>162299</xdr:rowOff>
    </xdr:from>
    <xdr:to>
      <xdr:col>17</xdr:col>
      <xdr:colOff>1436594</xdr:colOff>
      <xdr:row>82</xdr:row>
      <xdr:rowOff>175746</xdr:rowOff>
    </xdr:to>
    <xdr:sp macro="" textlink="">
      <xdr:nvSpPr>
        <xdr:cNvPr id="2" name="WordArt 2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13931489" y="16446239"/>
          <a:ext cx="1967865" cy="211567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s-ES" sz="1400" kern="10" spc="0">
              <a:ln w="9525">
                <a:solidFill>
                  <a:srgbClr val="C0C0C0"/>
                </a:solidFill>
                <a:round/>
                <a:headEnd/>
                <a:tailEnd/>
              </a:ln>
              <a:solidFill>
                <a:srgbClr val="FFFFFF"/>
              </a:solidFill>
              <a:effectLst/>
              <a:latin typeface="Arial"/>
              <a:cs typeface="Arial"/>
            </a:rPr>
            <a:t>DIRECCIÓN  NAL. DE CONTABILIDAD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17</xdr:col>
          <xdr:colOff>939800</xdr:colOff>
          <xdr:row>64</xdr:row>
          <xdr:rowOff>38100</xdr:rowOff>
        </xdr:from>
        <xdr:to>
          <xdr:col>18</xdr:col>
          <xdr:colOff>38100</xdr:colOff>
          <xdr:row>66</xdr:row>
          <xdr:rowOff>0</xdr:rowOff>
        </xdr:to>
        <xdr:sp macro="" textlink="">
          <xdr:nvSpPr>
            <xdr:cNvPr id="24577" name="Object 1" hidden="1">
              <a:extLst>
                <a:ext uri="{63B3BB69-23CF-44E3-9099-C40C66FF867C}">
                  <a14:compatExt spid="_x0000_s24577"/>
                </a:ext>
                <a:ext uri="{FF2B5EF4-FFF2-40B4-BE49-F238E27FC236}">
                  <a16:creationId xmlns:a16="http://schemas.microsoft.com/office/drawing/2014/main" id="{00000000-0008-0000-0500-000001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1465169</xdr:colOff>
      <xdr:row>81</xdr:row>
      <xdr:rowOff>162299</xdr:rowOff>
    </xdr:from>
    <xdr:to>
      <xdr:col>17</xdr:col>
      <xdr:colOff>1436594</xdr:colOff>
      <xdr:row>82</xdr:row>
      <xdr:rowOff>175746</xdr:rowOff>
    </xdr:to>
    <xdr:sp macro="" textlink="">
      <xdr:nvSpPr>
        <xdr:cNvPr id="2" name="WordArt 2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13931489" y="16446239"/>
          <a:ext cx="1967865" cy="211567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s-ES" sz="1400" kern="10" spc="0">
              <a:ln w="9525">
                <a:solidFill>
                  <a:srgbClr val="C0C0C0"/>
                </a:solidFill>
                <a:round/>
                <a:headEnd/>
                <a:tailEnd/>
              </a:ln>
              <a:solidFill>
                <a:srgbClr val="FFFFFF"/>
              </a:solidFill>
              <a:effectLst/>
              <a:latin typeface="Arial"/>
              <a:cs typeface="Arial"/>
            </a:rPr>
            <a:t>DIRECCIÓN  NAL. DE CONTABILIDAD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17</xdr:col>
          <xdr:colOff>939800</xdr:colOff>
          <xdr:row>64</xdr:row>
          <xdr:rowOff>38100</xdr:rowOff>
        </xdr:from>
        <xdr:to>
          <xdr:col>18</xdr:col>
          <xdr:colOff>38100</xdr:colOff>
          <xdr:row>66</xdr:row>
          <xdr:rowOff>0</xdr:rowOff>
        </xdr:to>
        <xdr:sp macro="" textlink="">
          <xdr:nvSpPr>
            <xdr:cNvPr id="23553" name="Object 1" hidden="1">
              <a:extLst>
                <a:ext uri="{63B3BB69-23CF-44E3-9099-C40C66FF867C}">
                  <a14:compatExt spid="_x0000_s23553"/>
                </a:ext>
                <a:ext uri="{FF2B5EF4-FFF2-40B4-BE49-F238E27FC236}">
                  <a16:creationId xmlns:a16="http://schemas.microsoft.com/office/drawing/2014/main" id="{00000000-0008-0000-0600-000001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1465169</xdr:colOff>
      <xdr:row>80</xdr:row>
      <xdr:rowOff>162299</xdr:rowOff>
    </xdr:from>
    <xdr:to>
      <xdr:col>17</xdr:col>
      <xdr:colOff>1436594</xdr:colOff>
      <xdr:row>81</xdr:row>
      <xdr:rowOff>175746</xdr:rowOff>
    </xdr:to>
    <xdr:sp macro="" textlink="">
      <xdr:nvSpPr>
        <xdr:cNvPr id="2" name="WordArt 2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13931489" y="16027139"/>
          <a:ext cx="1967865" cy="211567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s-ES" sz="1400" kern="10" spc="0">
              <a:ln w="9525">
                <a:solidFill>
                  <a:srgbClr val="C0C0C0"/>
                </a:solidFill>
                <a:round/>
                <a:headEnd/>
                <a:tailEnd/>
              </a:ln>
              <a:solidFill>
                <a:srgbClr val="FFFFFF"/>
              </a:solidFill>
              <a:effectLst/>
              <a:latin typeface="Arial"/>
              <a:cs typeface="Arial"/>
            </a:rPr>
            <a:t>DIRECCIÓN  NAL. DE CONTABILIDAD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17</xdr:col>
          <xdr:colOff>939800</xdr:colOff>
          <xdr:row>63</xdr:row>
          <xdr:rowOff>38100</xdr:rowOff>
        </xdr:from>
        <xdr:to>
          <xdr:col>18</xdr:col>
          <xdr:colOff>38100</xdr:colOff>
          <xdr:row>65</xdr:row>
          <xdr:rowOff>0</xdr:rowOff>
        </xdr:to>
        <xdr:sp macro="" textlink="">
          <xdr:nvSpPr>
            <xdr:cNvPr id="22529" name="Object 1" hidden="1">
              <a:extLst>
                <a:ext uri="{63B3BB69-23CF-44E3-9099-C40C66FF867C}">
                  <a14:compatExt spid="_x0000_s22529"/>
                </a:ext>
                <a:ext uri="{FF2B5EF4-FFF2-40B4-BE49-F238E27FC236}">
                  <a16:creationId xmlns:a16="http://schemas.microsoft.com/office/drawing/2014/main" id="{00000000-0008-0000-0700-000001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1465169</xdr:colOff>
      <xdr:row>80</xdr:row>
      <xdr:rowOff>162299</xdr:rowOff>
    </xdr:from>
    <xdr:to>
      <xdr:col>17</xdr:col>
      <xdr:colOff>1436594</xdr:colOff>
      <xdr:row>81</xdr:row>
      <xdr:rowOff>175746</xdr:rowOff>
    </xdr:to>
    <xdr:sp macro="" textlink="">
      <xdr:nvSpPr>
        <xdr:cNvPr id="2" name="WordArt 2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13847669" y="15966179"/>
          <a:ext cx="1967865" cy="211567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s-ES" sz="1400" kern="10" spc="0">
              <a:ln w="9525">
                <a:solidFill>
                  <a:srgbClr val="C0C0C0"/>
                </a:solidFill>
                <a:round/>
                <a:headEnd/>
                <a:tailEnd/>
              </a:ln>
              <a:solidFill>
                <a:srgbClr val="FFFFFF"/>
              </a:solidFill>
              <a:effectLst/>
              <a:latin typeface="Arial"/>
              <a:cs typeface="Arial"/>
            </a:rPr>
            <a:t>DIRECCIÓN  NAL. DE CONTABILIDAD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17</xdr:col>
          <xdr:colOff>939800</xdr:colOff>
          <xdr:row>63</xdr:row>
          <xdr:rowOff>38100</xdr:rowOff>
        </xdr:from>
        <xdr:to>
          <xdr:col>18</xdr:col>
          <xdr:colOff>38100</xdr:colOff>
          <xdr:row>65</xdr:row>
          <xdr:rowOff>0</xdr:rowOff>
        </xdr:to>
        <xdr:sp macro="" textlink="">
          <xdr:nvSpPr>
            <xdr:cNvPr id="16385" name="Object 1" hidden="1">
              <a:extLst>
                <a:ext uri="{63B3BB69-23CF-44E3-9099-C40C66FF867C}">
                  <a14:compatExt spid="_x0000_s16385"/>
                </a:ext>
                <a:ext uri="{FF2B5EF4-FFF2-40B4-BE49-F238E27FC236}">
                  <a16:creationId xmlns:a16="http://schemas.microsoft.com/office/drawing/2014/main" id="{00000000-0008-0000-0800-000001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oleObject" Target="../embeddings/oleObject2.bin"/><Relationship Id="rId4" Type="http://schemas.openxmlformats.org/officeDocument/2006/relationships/image" Target="../media/image1.png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1.bin"/><Relationship Id="rId2" Type="http://schemas.openxmlformats.org/officeDocument/2006/relationships/vmlDrawing" Target="../drawings/vmlDrawing10.vml"/><Relationship Id="rId1" Type="http://schemas.openxmlformats.org/officeDocument/2006/relationships/drawing" Target="../drawings/drawing10.xml"/><Relationship Id="rId4" Type="http://schemas.openxmlformats.org/officeDocument/2006/relationships/image" Target="../media/image1.png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2.bin"/><Relationship Id="rId2" Type="http://schemas.openxmlformats.org/officeDocument/2006/relationships/vmlDrawing" Target="../drawings/vmlDrawing11.vml"/><Relationship Id="rId1" Type="http://schemas.openxmlformats.org/officeDocument/2006/relationships/drawing" Target="../drawings/drawing11.xml"/><Relationship Id="rId4" Type="http://schemas.openxmlformats.org/officeDocument/2006/relationships/image" Target="../media/image1.png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3.bin"/><Relationship Id="rId2" Type="http://schemas.openxmlformats.org/officeDocument/2006/relationships/vmlDrawing" Target="../drawings/vmlDrawing12.vml"/><Relationship Id="rId1" Type="http://schemas.openxmlformats.org/officeDocument/2006/relationships/drawing" Target="../drawings/drawing12.xml"/><Relationship Id="rId4" Type="http://schemas.openxmlformats.org/officeDocument/2006/relationships/image" Target="../media/image1.png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4.bin"/><Relationship Id="rId2" Type="http://schemas.openxmlformats.org/officeDocument/2006/relationships/vmlDrawing" Target="../drawings/vmlDrawing13.vml"/><Relationship Id="rId1" Type="http://schemas.openxmlformats.org/officeDocument/2006/relationships/drawing" Target="../drawings/drawing13.xml"/><Relationship Id="rId4" Type="http://schemas.openxmlformats.org/officeDocument/2006/relationships/image" Target="../media/image1.png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5.bin"/><Relationship Id="rId2" Type="http://schemas.openxmlformats.org/officeDocument/2006/relationships/vmlDrawing" Target="../drawings/vmlDrawing14.vml"/><Relationship Id="rId1" Type="http://schemas.openxmlformats.org/officeDocument/2006/relationships/drawing" Target="../drawings/drawing14.xml"/><Relationship Id="rId5" Type="http://schemas.openxmlformats.org/officeDocument/2006/relationships/comments" Target="../comments1.xml"/><Relationship Id="rId4" Type="http://schemas.openxmlformats.org/officeDocument/2006/relationships/image" Target="../media/image1.png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3.bin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4" Type="http://schemas.openxmlformats.org/officeDocument/2006/relationships/image" Target="../media/image1.png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4.bin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Relationship Id="rId4" Type="http://schemas.openxmlformats.org/officeDocument/2006/relationships/image" Target="../media/image1.png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5.bin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4.xml"/><Relationship Id="rId4" Type="http://schemas.openxmlformats.org/officeDocument/2006/relationships/image" Target="../media/image1.png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6.bin"/><Relationship Id="rId2" Type="http://schemas.openxmlformats.org/officeDocument/2006/relationships/vmlDrawing" Target="../drawings/vmlDrawing5.vml"/><Relationship Id="rId1" Type="http://schemas.openxmlformats.org/officeDocument/2006/relationships/drawing" Target="../drawings/drawing5.xml"/><Relationship Id="rId4" Type="http://schemas.openxmlformats.org/officeDocument/2006/relationships/image" Target="../media/image1.png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7.bin"/><Relationship Id="rId2" Type="http://schemas.openxmlformats.org/officeDocument/2006/relationships/vmlDrawing" Target="../drawings/vmlDrawing6.vml"/><Relationship Id="rId1" Type="http://schemas.openxmlformats.org/officeDocument/2006/relationships/drawing" Target="../drawings/drawing6.xml"/><Relationship Id="rId4" Type="http://schemas.openxmlformats.org/officeDocument/2006/relationships/image" Target="../media/image1.png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8.bin"/><Relationship Id="rId2" Type="http://schemas.openxmlformats.org/officeDocument/2006/relationships/vmlDrawing" Target="../drawings/vmlDrawing7.vml"/><Relationship Id="rId1" Type="http://schemas.openxmlformats.org/officeDocument/2006/relationships/drawing" Target="../drawings/drawing7.xml"/><Relationship Id="rId4" Type="http://schemas.openxmlformats.org/officeDocument/2006/relationships/image" Target="../media/image1.png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9.bin"/><Relationship Id="rId2" Type="http://schemas.openxmlformats.org/officeDocument/2006/relationships/vmlDrawing" Target="../drawings/vmlDrawing8.vml"/><Relationship Id="rId1" Type="http://schemas.openxmlformats.org/officeDocument/2006/relationships/drawing" Target="../drawings/drawing8.xml"/><Relationship Id="rId4" Type="http://schemas.openxmlformats.org/officeDocument/2006/relationships/image" Target="../media/image1.png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0.bin"/><Relationship Id="rId2" Type="http://schemas.openxmlformats.org/officeDocument/2006/relationships/vmlDrawing" Target="../drawings/vmlDrawing9.vml"/><Relationship Id="rId1" Type="http://schemas.openxmlformats.org/officeDocument/2006/relationships/drawing" Target="../drawings/drawing9.xml"/><Relationship Id="rId4" Type="http://schemas.openxmlformats.org/officeDocument/2006/relationships/image" Target="../media/image1.p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3FF586-7C8A-4B83-912F-1A970DAF0102}">
  <dimension ref="B1:U167"/>
  <sheetViews>
    <sheetView tabSelected="1" topLeftCell="A7" zoomScale="70" zoomScaleNormal="70" workbookViewId="0">
      <selection activeCell="J28" sqref="J28"/>
    </sheetView>
  </sheetViews>
  <sheetFormatPr baseColWidth="10" defaultColWidth="12" defaultRowHeight="15.5" x14ac:dyDescent="0.35"/>
  <cols>
    <col min="1" max="1" width="2.90625" style="59" customWidth="1"/>
    <col min="2" max="2" width="2.6328125" style="59" customWidth="1"/>
    <col min="3" max="3" width="1.81640625" style="59" customWidth="1"/>
    <col min="4" max="4" width="3.08984375" style="59" customWidth="1"/>
    <col min="5" max="5" width="4.6328125" style="59" customWidth="1"/>
    <col min="6" max="6" width="55.1796875" style="59" customWidth="1"/>
    <col min="7" max="7" width="3" style="59" customWidth="1"/>
    <col min="8" max="8" width="21.90625" style="59" customWidth="1"/>
    <col min="9" max="9" width="4.36328125" style="59" customWidth="1"/>
    <col min="10" max="10" width="22.6328125" style="59" bestFit="1" customWidth="1"/>
    <col min="11" max="11" width="4.36328125" style="59" customWidth="1"/>
    <col min="12" max="12" width="23.1796875" style="59" customWidth="1"/>
    <col min="13" max="13" width="4.36328125" style="59" customWidth="1"/>
    <col min="14" max="14" width="23.36328125" style="59" customWidth="1"/>
    <col min="15" max="15" width="4.36328125" style="59" customWidth="1"/>
    <col min="16" max="16" width="24.6328125" style="59" customWidth="1"/>
    <col min="17" max="17" width="4.453125" style="59" customWidth="1"/>
    <col min="18" max="18" width="24.90625" style="59" customWidth="1"/>
    <col min="19" max="19" width="1.1796875" style="59" customWidth="1"/>
    <col min="20" max="20" width="12" style="59"/>
    <col min="21" max="21" width="16.6328125" style="59" customWidth="1"/>
    <col min="22" max="22" width="17" style="59" customWidth="1"/>
    <col min="23" max="23" width="15.1796875" style="59" customWidth="1"/>
    <col min="24" max="24" width="17.08984375" style="59" customWidth="1"/>
    <col min="25" max="16384" width="12" style="59"/>
  </cols>
  <sheetData>
    <row r="1" spans="2:21" ht="10.5" customHeight="1" x14ac:dyDescent="0.35"/>
    <row r="2" spans="2:21" ht="2.25" customHeight="1" x14ac:dyDescent="0.35"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</row>
    <row r="3" spans="2:21" ht="6.75" customHeight="1" x14ac:dyDescent="0.35"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</row>
    <row r="4" spans="2:21" ht="6.75" customHeight="1" x14ac:dyDescent="0.35"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</row>
    <row r="5" spans="2:21" s="62" customFormat="1" ht="33" customHeight="1" x14ac:dyDescent="0.4">
      <c r="B5" s="61" t="s">
        <v>0</v>
      </c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59"/>
      <c r="U5" s="63"/>
    </row>
    <row r="6" spans="2:21" s="62" customFormat="1" ht="33" customHeight="1" x14ac:dyDescent="0.4">
      <c r="B6" s="64" t="s">
        <v>1</v>
      </c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59"/>
      <c r="U6" s="63"/>
    </row>
    <row r="7" spans="2:21" s="62" customFormat="1" ht="33" customHeight="1" x14ac:dyDescent="0.35">
      <c r="B7" s="106" t="s">
        <v>86</v>
      </c>
      <c r="C7" s="106"/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106"/>
      <c r="P7" s="106"/>
      <c r="Q7" s="106"/>
      <c r="R7" s="106"/>
      <c r="S7" s="59"/>
    </row>
    <row r="8" spans="2:21" s="62" customFormat="1" ht="33" customHeight="1" x14ac:dyDescent="0.35">
      <c r="B8" s="106" t="s">
        <v>80</v>
      </c>
      <c r="C8" s="106"/>
      <c r="D8" s="106"/>
      <c r="E8" s="106"/>
      <c r="F8" s="106"/>
      <c r="G8" s="106"/>
      <c r="H8" s="106"/>
      <c r="I8" s="106"/>
      <c r="J8" s="106"/>
      <c r="K8" s="106"/>
      <c r="L8" s="106"/>
      <c r="M8" s="106"/>
      <c r="N8" s="106"/>
      <c r="O8" s="106"/>
      <c r="P8" s="106"/>
      <c r="Q8" s="106"/>
      <c r="R8" s="106"/>
      <c r="S8" s="59"/>
    </row>
    <row r="9" spans="2:21" ht="19" x14ac:dyDescent="0.35">
      <c r="B9" s="60"/>
      <c r="C9" s="60"/>
      <c r="D9" s="60"/>
      <c r="E9" s="60"/>
      <c r="F9" s="60"/>
      <c r="G9" s="60"/>
      <c r="H9" s="65"/>
      <c r="I9" s="66"/>
      <c r="J9" s="66"/>
      <c r="K9" s="66"/>
      <c r="L9" s="66"/>
      <c r="M9" s="66"/>
      <c r="N9" s="66" t="s">
        <v>3</v>
      </c>
      <c r="O9" s="66"/>
      <c r="P9" s="66" t="s">
        <v>4</v>
      </c>
      <c r="Q9" s="66"/>
      <c r="R9" s="66" t="s">
        <v>5</v>
      </c>
    </row>
    <row r="10" spans="2:21" ht="19" x14ac:dyDescent="0.35">
      <c r="B10" s="67"/>
      <c r="C10" s="60"/>
      <c r="D10" s="60"/>
      <c r="E10" s="60"/>
      <c r="F10" s="60"/>
      <c r="G10" s="60"/>
      <c r="H10" s="65" t="s">
        <v>6</v>
      </c>
      <c r="I10" s="66"/>
      <c r="J10" s="66" t="s">
        <v>7</v>
      </c>
      <c r="K10" s="66"/>
      <c r="L10" s="68" t="s">
        <v>8</v>
      </c>
      <c r="M10" s="69"/>
      <c r="N10" s="66" t="s">
        <v>9</v>
      </c>
      <c r="O10" s="66"/>
      <c r="P10" s="66" t="s">
        <v>10</v>
      </c>
      <c r="Q10" s="66"/>
      <c r="R10" s="66" t="s">
        <v>11</v>
      </c>
    </row>
    <row r="11" spans="2:21" ht="3" customHeight="1" thickBot="1" x14ac:dyDescent="0.4">
      <c r="B11" s="70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  <c r="Q11" s="71"/>
      <c r="R11" s="71"/>
    </row>
    <row r="12" spans="2:21" ht="3" customHeight="1" x14ac:dyDescent="0.35">
      <c r="B12" s="60"/>
      <c r="C12" s="60"/>
      <c r="D12" s="60"/>
      <c r="E12" s="60"/>
      <c r="F12" s="60"/>
      <c r="G12" s="60"/>
      <c r="H12" s="60"/>
      <c r="I12" s="60"/>
      <c r="J12" s="60"/>
      <c r="K12" s="60"/>
      <c r="L12" s="60"/>
      <c r="M12" s="60"/>
      <c r="N12" s="60"/>
      <c r="O12" s="60"/>
      <c r="P12" s="60"/>
      <c r="Q12" s="60"/>
      <c r="R12" s="60"/>
    </row>
    <row r="13" spans="2:21" ht="21" customHeight="1" x14ac:dyDescent="0.4">
      <c r="B13" s="72" t="s">
        <v>12</v>
      </c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</row>
    <row r="14" spans="2:21" ht="21.75" customHeight="1" x14ac:dyDescent="0.4">
      <c r="B14" s="24"/>
      <c r="C14" s="73" t="s">
        <v>13</v>
      </c>
      <c r="D14" s="24"/>
      <c r="E14" s="24"/>
      <c r="F14" s="24"/>
      <c r="G14" s="25"/>
      <c r="H14" s="26"/>
      <c r="I14" s="26"/>
      <c r="J14" s="26"/>
      <c r="K14" s="25"/>
      <c r="L14" s="26"/>
      <c r="M14" s="26"/>
      <c r="N14" s="26"/>
      <c r="O14" s="26"/>
      <c r="P14" s="26"/>
      <c r="Q14" s="26"/>
      <c r="R14" s="26"/>
    </row>
    <row r="15" spans="2:21" ht="19" x14ac:dyDescent="0.4">
      <c r="B15" s="24"/>
      <c r="C15" s="23"/>
      <c r="D15" s="23" t="s">
        <v>14</v>
      </c>
      <c r="E15" s="24"/>
      <c r="F15" s="24"/>
      <c r="G15" s="74" t="s">
        <v>15</v>
      </c>
      <c r="H15" s="26">
        <f>+L15+N15+P15+R15</f>
        <v>3639051470</v>
      </c>
      <c r="I15" s="75" t="s">
        <v>15</v>
      </c>
      <c r="J15" s="27"/>
      <c r="K15" s="74" t="s">
        <v>15</v>
      </c>
      <c r="L15" s="27">
        <v>546083566</v>
      </c>
      <c r="M15" s="75" t="s">
        <v>15</v>
      </c>
      <c r="N15" s="27">
        <v>1083043569</v>
      </c>
      <c r="O15" s="75" t="s">
        <v>15</v>
      </c>
      <c r="P15" s="27">
        <v>1920735167</v>
      </c>
      <c r="Q15" s="75" t="s">
        <v>15</v>
      </c>
      <c r="R15" s="27">
        <v>89189168</v>
      </c>
    </row>
    <row r="16" spans="2:21" ht="19" x14ac:dyDescent="0.4">
      <c r="B16" s="24"/>
      <c r="C16" s="23"/>
      <c r="D16" s="23" t="s">
        <v>16</v>
      </c>
      <c r="E16" s="24"/>
      <c r="F16" s="24"/>
      <c r="G16" s="25"/>
      <c r="H16" s="26">
        <f>+L16+N16+P16+R16</f>
        <v>624025000</v>
      </c>
      <c r="I16" s="26"/>
      <c r="J16" s="27"/>
      <c r="K16" s="25"/>
      <c r="L16" s="27"/>
      <c r="M16" s="26"/>
      <c r="N16" s="27"/>
      <c r="O16" s="26"/>
      <c r="P16" s="27">
        <v>624025000</v>
      </c>
      <c r="Q16" s="26"/>
      <c r="R16" s="27"/>
    </row>
    <row r="17" spans="2:18" ht="19" x14ac:dyDescent="0.4">
      <c r="B17" s="24"/>
      <c r="C17" s="23"/>
      <c r="D17" s="23" t="s">
        <v>17</v>
      </c>
      <c r="E17" s="24"/>
      <c r="F17" s="24"/>
      <c r="G17" s="25"/>
      <c r="H17" s="26">
        <f>+L17+N17+P17+R17</f>
        <v>1073825267</v>
      </c>
      <c r="I17" s="26"/>
      <c r="J17" s="27"/>
      <c r="K17" s="25"/>
      <c r="L17" s="27">
        <v>540937716</v>
      </c>
      <c r="M17" s="26"/>
      <c r="N17" s="27">
        <v>81653560</v>
      </c>
      <c r="O17" s="26"/>
      <c r="P17" s="27">
        <v>431515931</v>
      </c>
      <c r="Q17" s="26"/>
      <c r="R17" s="27">
        <v>19718060</v>
      </c>
    </row>
    <row r="18" spans="2:18" ht="19" x14ac:dyDescent="0.4">
      <c r="B18" s="24"/>
      <c r="C18" s="23"/>
      <c r="D18" s="23" t="s">
        <v>18</v>
      </c>
      <c r="E18" s="24"/>
      <c r="F18" s="24"/>
      <c r="G18" s="25"/>
      <c r="H18" s="26">
        <f>+L18+N18+P18+R18</f>
        <v>77397467</v>
      </c>
      <c r="I18" s="26"/>
      <c r="J18" s="27"/>
      <c r="K18" s="25"/>
      <c r="L18" s="27">
        <v>7533787</v>
      </c>
      <c r="M18" s="26"/>
      <c r="N18" s="27">
        <v>6577851</v>
      </c>
      <c r="O18" s="26"/>
      <c r="P18" s="27">
        <v>62133089</v>
      </c>
      <c r="Q18" s="26"/>
      <c r="R18" s="27">
        <v>1152740</v>
      </c>
    </row>
    <row r="19" spans="2:18" ht="19" x14ac:dyDescent="0.4">
      <c r="B19" s="24"/>
      <c r="C19" s="23"/>
      <c r="D19" s="23" t="s">
        <v>20</v>
      </c>
      <c r="E19" s="24"/>
      <c r="F19" s="24"/>
      <c r="G19" s="25"/>
      <c r="H19" s="26"/>
      <c r="I19" s="26"/>
      <c r="J19" s="27">
        <f>-(-L19-N19-P19-R19)</f>
        <v>64265157</v>
      </c>
      <c r="K19" s="25"/>
      <c r="L19" s="27">
        <v>56149444</v>
      </c>
      <c r="N19" s="27">
        <v>2806807</v>
      </c>
      <c r="P19" s="27">
        <v>5308906</v>
      </c>
      <c r="Q19" s="26"/>
      <c r="R19" s="27"/>
    </row>
    <row r="20" spans="2:18" ht="19" hidden="1" x14ac:dyDescent="0.4">
      <c r="B20" s="24"/>
      <c r="C20" s="23"/>
      <c r="D20" s="23" t="s">
        <v>21</v>
      </c>
      <c r="E20" s="24"/>
      <c r="F20" s="24"/>
      <c r="G20" s="25"/>
      <c r="H20" s="26"/>
      <c r="I20" s="26"/>
      <c r="J20" s="27">
        <f>-(-L20-N20-P20-R20)</f>
        <v>0</v>
      </c>
      <c r="K20" s="25"/>
      <c r="L20" s="27"/>
      <c r="M20" s="26"/>
      <c r="N20" s="27"/>
      <c r="O20" s="26"/>
      <c r="P20" s="27"/>
      <c r="Q20" s="26"/>
      <c r="R20" s="27"/>
    </row>
    <row r="21" spans="2:18" ht="19" x14ac:dyDescent="0.4">
      <c r="B21" s="24"/>
      <c r="C21" s="23"/>
      <c r="D21" s="23" t="s">
        <v>22</v>
      </c>
      <c r="E21" s="24"/>
      <c r="F21" s="24"/>
      <c r="G21" s="25"/>
      <c r="H21" s="26"/>
      <c r="I21" s="26"/>
      <c r="J21" s="107">
        <f>-(-L21-N21-P21-R21)</f>
        <v>2862313702</v>
      </c>
      <c r="K21" s="25"/>
      <c r="L21" s="27">
        <v>103796557</v>
      </c>
      <c r="M21" s="26"/>
      <c r="N21" s="27">
        <v>159292279</v>
      </c>
      <c r="O21" s="26"/>
      <c r="P21" s="27">
        <v>2005838700</v>
      </c>
      <c r="Q21" s="26"/>
      <c r="R21" s="27">
        <f>110570043+482816122+1</f>
        <v>593386166</v>
      </c>
    </row>
    <row r="22" spans="2:18" ht="19" x14ac:dyDescent="0.4">
      <c r="B22" s="24"/>
      <c r="C22" s="23"/>
      <c r="D22" s="23" t="s">
        <v>23</v>
      </c>
      <c r="E22" s="24"/>
      <c r="F22" s="24"/>
      <c r="G22" s="25"/>
      <c r="H22" s="26">
        <f>+L22+N22+P22+R22</f>
        <v>68583597</v>
      </c>
      <c r="I22" s="26"/>
      <c r="J22" s="27"/>
      <c r="K22" s="25"/>
      <c r="L22" s="27">
        <v>6774507</v>
      </c>
      <c r="M22" s="26"/>
      <c r="N22" s="27">
        <v>792990</v>
      </c>
      <c r="O22" s="26"/>
      <c r="P22" s="27"/>
      <c r="Q22" s="26"/>
      <c r="R22" s="27">
        <v>61016100</v>
      </c>
    </row>
    <row r="23" spans="2:18" ht="19" hidden="1" x14ac:dyDescent="0.4">
      <c r="B23" s="24"/>
      <c r="C23" s="23"/>
      <c r="D23" s="23" t="s">
        <v>24</v>
      </c>
      <c r="E23" s="24"/>
      <c r="F23" s="24"/>
      <c r="G23" s="25"/>
      <c r="H23" s="26">
        <f>+P23</f>
        <v>0</v>
      </c>
      <c r="I23" s="26"/>
      <c r="J23" s="27"/>
      <c r="K23" s="25"/>
      <c r="L23" s="27"/>
      <c r="M23" s="26"/>
      <c r="N23" s="27"/>
      <c r="O23" s="26"/>
      <c r="P23" s="27"/>
      <c r="Q23" s="26"/>
      <c r="R23" s="27"/>
    </row>
    <row r="24" spans="2:18" ht="19" hidden="1" x14ac:dyDescent="0.4">
      <c r="B24" s="24"/>
      <c r="C24" s="23"/>
      <c r="D24" s="23" t="s">
        <v>25</v>
      </c>
      <c r="E24" s="24"/>
      <c r="F24" s="24"/>
      <c r="G24" s="25"/>
      <c r="H24" s="26">
        <f>+P24</f>
        <v>0</v>
      </c>
      <c r="I24" s="26"/>
      <c r="J24" s="27"/>
      <c r="K24" s="25"/>
      <c r="L24" s="27"/>
      <c r="M24" s="26"/>
      <c r="N24" s="27"/>
      <c r="O24" s="26"/>
      <c r="P24" s="27"/>
      <c r="Q24" s="26"/>
      <c r="R24" s="27"/>
    </row>
    <row r="25" spans="2:18" ht="19" x14ac:dyDescent="0.4">
      <c r="B25" s="24"/>
      <c r="C25" s="24"/>
      <c r="D25" s="24"/>
      <c r="E25" s="77" t="s">
        <v>26</v>
      </c>
      <c r="F25" s="24"/>
      <c r="G25" s="25"/>
      <c r="H25" s="78">
        <f>SUM(H15:H24)</f>
        <v>5482882801</v>
      </c>
      <c r="I25" s="26"/>
      <c r="J25" s="79">
        <f>SUM(J19:J21)</f>
        <v>2926578859</v>
      </c>
      <c r="K25" s="25"/>
      <c r="L25" s="78">
        <f>SUM(L15:L23)</f>
        <v>1261275577</v>
      </c>
      <c r="M25" s="26"/>
      <c r="N25" s="78">
        <f>SUM(N15:N23)</f>
        <v>1334167056</v>
      </c>
      <c r="O25" s="26"/>
      <c r="P25" s="78">
        <f>SUM(P15:P24)</f>
        <v>5049556793</v>
      </c>
      <c r="Q25" s="26"/>
      <c r="R25" s="78">
        <f>SUM(R15:R23)</f>
        <v>764462234</v>
      </c>
    </row>
    <row r="26" spans="2:18" ht="3.75" customHeight="1" x14ac:dyDescent="0.4">
      <c r="B26" s="24"/>
      <c r="C26" s="24"/>
      <c r="D26" s="24"/>
      <c r="E26" s="24"/>
      <c r="F26" s="24"/>
      <c r="G26" s="25"/>
      <c r="H26" s="26"/>
      <c r="I26" s="26"/>
      <c r="J26" s="26"/>
      <c r="K26" s="25"/>
      <c r="L26" s="26"/>
      <c r="M26" s="26"/>
      <c r="N26" s="26"/>
      <c r="O26" s="26"/>
      <c r="P26" s="26"/>
      <c r="Q26" s="26"/>
      <c r="R26" s="26"/>
    </row>
    <row r="27" spans="2:18" ht="19" x14ac:dyDescent="0.4">
      <c r="B27" s="24"/>
      <c r="C27" s="23"/>
      <c r="D27" s="23" t="s">
        <v>27</v>
      </c>
      <c r="E27" s="24"/>
      <c r="F27" s="24"/>
      <c r="G27" s="25"/>
      <c r="H27" s="26">
        <f>+P27+R27+L27+N27</f>
        <v>3503082790</v>
      </c>
      <c r="I27" s="26"/>
      <c r="J27" s="26"/>
      <c r="K27" s="25"/>
      <c r="L27" s="27">
        <v>37090027</v>
      </c>
      <c r="M27" s="26"/>
      <c r="N27" s="27">
        <v>50000000</v>
      </c>
      <c r="O27" s="26"/>
      <c r="P27" s="27">
        <v>3387824463</v>
      </c>
      <c r="Q27" s="26"/>
      <c r="R27" s="27">
        <v>28168300</v>
      </c>
    </row>
    <row r="28" spans="2:18" ht="18.75" customHeight="1" x14ac:dyDescent="0.4">
      <c r="B28" s="24"/>
      <c r="C28" s="23"/>
      <c r="D28" s="23" t="s">
        <v>28</v>
      </c>
      <c r="E28" s="24"/>
      <c r="F28" s="24"/>
      <c r="G28" s="25"/>
      <c r="H28" s="26">
        <f>+L28+N28+P28+R28</f>
        <v>3157963063</v>
      </c>
      <c r="I28" s="26"/>
      <c r="J28" s="26"/>
      <c r="K28" s="25"/>
      <c r="L28" s="27">
        <v>109976041</v>
      </c>
      <c r="M28" s="26"/>
      <c r="N28" s="27">
        <v>183428690</v>
      </c>
      <c r="O28" s="26"/>
      <c r="P28" s="27">
        <v>2815532727</v>
      </c>
      <c r="Q28" s="26"/>
      <c r="R28" s="27">
        <v>49025605</v>
      </c>
    </row>
    <row r="29" spans="2:18" ht="19" x14ac:dyDescent="0.4">
      <c r="B29" s="24"/>
      <c r="C29" s="23"/>
      <c r="D29" s="23" t="s">
        <v>29</v>
      </c>
      <c r="E29" s="24"/>
      <c r="F29" s="24"/>
      <c r="G29" s="25"/>
      <c r="H29" s="26">
        <f>+L29+N29+P29+R29</f>
        <v>50090647</v>
      </c>
      <c r="I29" s="26"/>
      <c r="J29" s="26"/>
      <c r="K29" s="25"/>
      <c r="L29" s="110"/>
      <c r="M29" s="26"/>
      <c r="N29" s="27"/>
      <c r="O29" s="26"/>
      <c r="P29" s="27">
        <v>50090647</v>
      </c>
      <c r="Q29" s="26"/>
      <c r="R29" s="27"/>
    </row>
    <row r="30" spans="2:18" ht="20" customHeight="1" x14ac:dyDescent="0.4">
      <c r="B30" s="24"/>
      <c r="C30" s="23"/>
      <c r="D30" s="23" t="s">
        <v>30</v>
      </c>
      <c r="E30" s="24"/>
      <c r="F30" s="24"/>
      <c r="G30" s="25"/>
      <c r="H30" s="26">
        <f>+P30</f>
        <v>80739114</v>
      </c>
      <c r="I30" s="26"/>
      <c r="J30" s="26"/>
      <c r="K30" s="25"/>
      <c r="L30" s="27"/>
      <c r="M30" s="26"/>
      <c r="N30" s="27"/>
      <c r="O30" s="26"/>
      <c r="P30" s="27">
        <v>80739114</v>
      </c>
      <c r="Q30" s="26"/>
      <c r="R30" s="27"/>
    </row>
    <row r="31" spans="2:18" ht="19" x14ac:dyDescent="0.4">
      <c r="B31" s="24"/>
      <c r="C31" s="23"/>
      <c r="D31" s="23" t="s">
        <v>31</v>
      </c>
      <c r="E31" s="24"/>
      <c r="F31" s="24"/>
      <c r="G31" s="25"/>
      <c r="H31" s="26"/>
      <c r="I31" s="24"/>
      <c r="J31" s="24"/>
      <c r="K31" s="24"/>
      <c r="L31" s="27"/>
      <c r="M31" s="24"/>
      <c r="N31" s="27"/>
      <c r="O31" s="26"/>
      <c r="P31" s="27"/>
      <c r="Q31" s="26"/>
      <c r="R31" s="27"/>
    </row>
    <row r="32" spans="2:18" ht="19" x14ac:dyDescent="0.4">
      <c r="B32" s="24"/>
      <c r="C32" s="77"/>
      <c r="D32" s="77" t="s">
        <v>32</v>
      </c>
      <c r="E32" s="24"/>
      <c r="F32" s="24"/>
      <c r="G32" s="25"/>
      <c r="H32" s="26">
        <f>+L32+N32+P32+R32</f>
        <v>1517004080</v>
      </c>
      <c r="I32" s="26"/>
      <c r="J32" s="24"/>
      <c r="K32" s="24"/>
      <c r="L32" s="27">
        <v>73242396</v>
      </c>
      <c r="M32" s="24"/>
      <c r="N32" s="27">
        <v>1275760732</v>
      </c>
      <c r="O32" s="26"/>
      <c r="P32" s="27">
        <v>796820</v>
      </c>
      <c r="Q32" s="26"/>
      <c r="R32" s="27">
        <v>167204132</v>
      </c>
    </row>
    <row r="33" spans="2:21" ht="19" x14ac:dyDescent="0.4">
      <c r="B33" s="24"/>
      <c r="C33" s="77"/>
      <c r="D33" s="23" t="s">
        <v>33</v>
      </c>
      <c r="E33" s="24"/>
      <c r="F33" s="24"/>
      <c r="G33" s="25"/>
      <c r="H33" s="26">
        <f>+L33+N33+R33+P33</f>
        <v>17412498</v>
      </c>
      <c r="I33" s="26"/>
      <c r="J33" s="26"/>
      <c r="K33" s="25"/>
      <c r="L33" s="27"/>
      <c r="M33" s="24"/>
      <c r="N33" s="27"/>
      <c r="O33" s="26"/>
      <c r="P33" s="27">
        <v>17412498</v>
      </c>
      <c r="Q33" s="26"/>
      <c r="R33" s="27"/>
    </row>
    <row r="34" spans="2:21" ht="18.75" customHeight="1" x14ac:dyDescent="0.4">
      <c r="B34" s="24"/>
      <c r="C34" s="77"/>
      <c r="D34" s="23" t="s">
        <v>34</v>
      </c>
      <c r="E34" s="24"/>
      <c r="F34" s="24"/>
      <c r="G34" s="25"/>
      <c r="H34" s="26">
        <f>+L34+N34+R34+P34</f>
        <v>466213432</v>
      </c>
      <c r="I34" s="26"/>
      <c r="J34" s="26"/>
      <c r="K34" s="25"/>
      <c r="L34" s="27">
        <v>421281</v>
      </c>
      <c r="M34" s="26"/>
      <c r="N34" s="27">
        <v>620155</v>
      </c>
      <c r="O34" s="26"/>
      <c r="P34" s="27">
        <v>462992107</v>
      </c>
      <c r="Q34" s="26"/>
      <c r="R34" s="27">
        <v>2179889</v>
      </c>
    </row>
    <row r="35" spans="2:21" ht="19.5" customHeight="1" x14ac:dyDescent="0.4">
      <c r="B35" s="24"/>
      <c r="C35" s="77"/>
      <c r="D35" s="23" t="s">
        <v>35</v>
      </c>
      <c r="E35" s="24"/>
      <c r="F35" s="24"/>
      <c r="G35" s="25"/>
      <c r="H35" s="26">
        <f>+L35+N35+R35+P35</f>
        <v>148297677</v>
      </c>
      <c r="I35" s="26"/>
      <c r="J35" s="27"/>
      <c r="K35" s="25"/>
      <c r="L35" s="27">
        <v>28819611</v>
      </c>
      <c r="M35" s="26"/>
      <c r="N35" s="27">
        <v>53222967</v>
      </c>
      <c r="O35" s="26"/>
      <c r="P35" s="27">
        <v>57442804</v>
      </c>
      <c r="Q35" s="26"/>
      <c r="R35" s="27">
        <v>8812295</v>
      </c>
    </row>
    <row r="36" spans="2:21" ht="2.25" customHeight="1" x14ac:dyDescent="0.4">
      <c r="B36" s="24"/>
      <c r="C36" s="80"/>
      <c r="D36" s="24"/>
      <c r="E36" s="24"/>
      <c r="F36" s="24"/>
      <c r="G36" s="25"/>
      <c r="H36" s="26"/>
      <c r="I36" s="26"/>
      <c r="J36" s="26"/>
      <c r="K36" s="25"/>
      <c r="L36" s="26"/>
      <c r="M36" s="26"/>
      <c r="N36" s="26"/>
      <c r="O36" s="26"/>
      <c r="P36" s="26"/>
      <c r="Q36" s="26"/>
      <c r="R36" s="26"/>
    </row>
    <row r="37" spans="2:21" ht="21" customHeight="1" thickBot="1" x14ac:dyDescent="0.45">
      <c r="B37" s="80" t="s">
        <v>36</v>
      </c>
      <c r="C37" s="24"/>
      <c r="D37" s="24"/>
      <c r="E37" s="80"/>
      <c r="F37" s="24"/>
      <c r="G37" s="81" t="s">
        <v>37</v>
      </c>
      <c r="H37" s="82">
        <f>SUM(H25:H35)</f>
        <v>14423686102</v>
      </c>
      <c r="I37" s="81" t="s">
        <v>38</v>
      </c>
      <c r="J37" s="82">
        <f>SUM(J25:J35)</f>
        <v>2926578859</v>
      </c>
      <c r="K37" s="83" t="s">
        <v>38</v>
      </c>
      <c r="L37" s="82">
        <f>SUM(L25:L35)</f>
        <v>1510824933</v>
      </c>
      <c r="M37" s="81" t="s">
        <v>15</v>
      </c>
      <c r="N37" s="82">
        <f>SUM(N25:N35)</f>
        <v>2897199600</v>
      </c>
      <c r="O37" s="81" t="s">
        <v>37</v>
      </c>
      <c r="P37" s="82">
        <f>SUM(P25:P35)</f>
        <v>11922387973</v>
      </c>
      <c r="Q37" s="81" t="s">
        <v>15</v>
      </c>
      <c r="R37" s="82">
        <f>SUM(R25:R35)</f>
        <v>1019852455</v>
      </c>
    </row>
    <row r="38" spans="2:21" ht="3.75" customHeight="1" thickTop="1" x14ac:dyDescent="0.4">
      <c r="B38" s="24"/>
      <c r="C38" s="77"/>
      <c r="D38" s="24"/>
      <c r="E38" s="24"/>
      <c r="F38" s="24"/>
      <c r="G38" s="25"/>
      <c r="H38" s="26"/>
      <c r="I38" s="26"/>
      <c r="J38" s="26"/>
      <c r="K38" s="25"/>
      <c r="L38" s="26"/>
      <c r="M38" s="26"/>
      <c r="N38" s="26"/>
      <c r="O38" s="26"/>
      <c r="P38" s="26"/>
      <c r="Q38" s="26"/>
      <c r="R38" s="26"/>
    </row>
    <row r="39" spans="2:21" ht="3.75" customHeight="1" x14ac:dyDescent="0.4">
      <c r="B39" s="24"/>
      <c r="C39" s="84"/>
      <c r="D39" s="24"/>
      <c r="E39" s="24"/>
      <c r="F39" s="24"/>
      <c r="G39" s="25"/>
      <c r="H39" s="26"/>
      <c r="I39" s="26"/>
      <c r="J39" s="26"/>
      <c r="K39" s="25"/>
      <c r="L39" s="26"/>
      <c r="M39" s="26"/>
      <c r="N39" s="26"/>
      <c r="O39" s="26"/>
      <c r="P39" s="26"/>
      <c r="Q39" s="26"/>
      <c r="R39" s="26"/>
    </row>
    <row r="40" spans="2:21" ht="18" customHeight="1" x14ac:dyDescent="0.4">
      <c r="B40" s="80" t="s">
        <v>39</v>
      </c>
      <c r="C40" s="85"/>
      <c r="D40" s="85"/>
      <c r="E40" s="85"/>
      <c r="F40" s="85"/>
      <c r="G40" s="86"/>
      <c r="H40" s="26"/>
      <c r="I40" s="26"/>
      <c r="J40" s="26"/>
      <c r="K40" s="25"/>
      <c r="L40" s="26"/>
      <c r="M40" s="26"/>
      <c r="N40" s="26"/>
      <c r="O40" s="26"/>
      <c r="P40" s="26"/>
      <c r="Q40" s="26"/>
      <c r="R40" s="26"/>
    </row>
    <row r="41" spans="2:21" ht="3.75" customHeight="1" x14ac:dyDescent="0.4">
      <c r="B41" s="24"/>
      <c r="C41" s="24"/>
      <c r="D41" s="24"/>
      <c r="E41" s="24"/>
      <c r="F41" s="24"/>
      <c r="G41" s="25"/>
      <c r="H41" s="26"/>
      <c r="I41" s="26"/>
      <c r="J41" s="26"/>
      <c r="K41" s="25"/>
      <c r="L41" s="26"/>
      <c r="M41" s="26"/>
      <c r="N41" s="26"/>
      <c r="O41" s="26"/>
      <c r="P41" s="26"/>
      <c r="Q41" s="26"/>
      <c r="R41" s="26"/>
    </row>
    <row r="42" spans="2:21" ht="16.5" customHeight="1" x14ac:dyDescent="0.4">
      <c r="B42" s="24"/>
      <c r="C42" s="73" t="s">
        <v>40</v>
      </c>
      <c r="D42" s="24"/>
      <c r="E42" s="24"/>
      <c r="F42" s="24"/>
      <c r="G42" s="24"/>
      <c r="H42" s="26"/>
      <c r="I42" s="26"/>
      <c r="J42" s="26"/>
      <c r="K42" s="25"/>
      <c r="L42" s="26"/>
      <c r="M42" s="26"/>
      <c r="N42" s="27"/>
      <c r="O42" s="26"/>
      <c r="P42" s="26"/>
      <c r="Q42" s="26"/>
      <c r="R42" s="26"/>
    </row>
    <row r="43" spans="2:21" ht="18.75" customHeight="1" x14ac:dyDescent="0.4">
      <c r="B43" s="24"/>
      <c r="C43" s="77" t="s">
        <v>41</v>
      </c>
      <c r="D43" s="87"/>
      <c r="E43" s="24"/>
      <c r="F43" s="24"/>
      <c r="G43" s="24"/>
      <c r="H43" s="26"/>
      <c r="I43" s="24"/>
      <c r="J43" s="27"/>
      <c r="K43" s="24"/>
      <c r="L43" s="27"/>
      <c r="M43" s="24"/>
      <c r="N43" s="27"/>
      <c r="O43" s="24"/>
      <c r="P43" s="27"/>
      <c r="Q43" s="24"/>
      <c r="R43" s="27"/>
    </row>
    <row r="44" spans="2:21" ht="19" x14ac:dyDescent="0.4">
      <c r="B44" s="24"/>
      <c r="C44" s="77"/>
      <c r="D44" s="77" t="s">
        <v>42</v>
      </c>
      <c r="E44" s="24"/>
      <c r="F44" s="24"/>
      <c r="G44" s="74" t="s">
        <v>15</v>
      </c>
      <c r="H44" s="26">
        <f t="shared" ref="H44:H49" si="0">+L44+N44+P44+R44</f>
        <v>269202593</v>
      </c>
      <c r="I44" s="74" t="s">
        <v>15</v>
      </c>
      <c r="J44" s="27"/>
      <c r="K44" s="74" t="s">
        <v>15</v>
      </c>
      <c r="L44" s="27">
        <v>13438523</v>
      </c>
      <c r="M44" s="74" t="s">
        <v>15</v>
      </c>
      <c r="N44" s="27">
        <v>220256434</v>
      </c>
      <c r="O44" s="74" t="s">
        <v>15</v>
      </c>
      <c r="P44" s="27">
        <v>73735</v>
      </c>
      <c r="Q44" s="74" t="s">
        <v>15</v>
      </c>
      <c r="R44" s="27">
        <v>35433901</v>
      </c>
    </row>
    <row r="45" spans="2:21" ht="18.75" customHeight="1" x14ac:dyDescent="0.4">
      <c r="B45" s="24"/>
      <c r="C45" s="77"/>
      <c r="D45" s="77" t="s">
        <v>69</v>
      </c>
      <c r="E45" s="24"/>
      <c r="F45" s="24"/>
      <c r="G45" s="74"/>
      <c r="H45" s="26">
        <f t="shared" si="0"/>
        <v>15404963</v>
      </c>
      <c r="I45" s="74"/>
      <c r="J45" s="27"/>
      <c r="K45" s="74"/>
      <c r="L45" s="27">
        <v>15295981</v>
      </c>
      <c r="M45" s="74"/>
      <c r="N45" s="27">
        <v>97634</v>
      </c>
      <c r="O45" s="74"/>
      <c r="P45" s="27"/>
      <c r="Q45" s="74"/>
      <c r="R45" s="27">
        <v>11348</v>
      </c>
      <c r="U45" s="27"/>
    </row>
    <row r="46" spans="2:21" ht="19" x14ac:dyDescent="0.4">
      <c r="B46" s="24"/>
      <c r="C46" s="24"/>
      <c r="D46" s="111" t="s">
        <v>70</v>
      </c>
      <c r="E46" s="111"/>
      <c r="F46" s="111"/>
      <c r="G46" s="74"/>
      <c r="H46" s="26">
        <f t="shared" si="0"/>
        <v>49079627</v>
      </c>
      <c r="I46" s="74"/>
      <c r="J46" s="27"/>
      <c r="K46" s="74"/>
      <c r="L46" s="27">
        <v>11123239</v>
      </c>
      <c r="M46" s="74"/>
      <c r="N46" s="27">
        <v>31750128</v>
      </c>
      <c r="O46" s="74"/>
      <c r="P46" s="27"/>
      <c r="Q46" s="74"/>
      <c r="R46" s="27">
        <v>6206260</v>
      </c>
    </row>
    <row r="47" spans="2:21" ht="18.75" customHeight="1" x14ac:dyDescent="0.4">
      <c r="B47" s="24"/>
      <c r="C47" s="77"/>
      <c r="D47" s="77" t="s">
        <v>44</v>
      </c>
      <c r="E47" s="24"/>
      <c r="F47" s="24"/>
      <c r="G47" s="74"/>
      <c r="H47" s="26">
        <f t="shared" si="0"/>
        <v>41375170</v>
      </c>
      <c r="I47" s="74"/>
      <c r="J47" s="27"/>
      <c r="K47" s="74"/>
      <c r="L47" s="27">
        <v>41375170</v>
      </c>
      <c r="M47" s="74"/>
      <c r="N47" s="27"/>
      <c r="O47" s="74"/>
      <c r="P47" s="27"/>
      <c r="Q47" s="74"/>
      <c r="R47" s="27"/>
    </row>
    <row r="48" spans="2:21" ht="18.75" customHeight="1" x14ac:dyDescent="0.4">
      <c r="B48" s="24"/>
      <c r="C48" s="77"/>
      <c r="D48" s="77" t="s">
        <v>46</v>
      </c>
      <c r="E48" s="24"/>
      <c r="F48" s="24"/>
      <c r="G48" s="25"/>
      <c r="H48" s="26">
        <f t="shared" si="0"/>
        <v>552376010</v>
      </c>
      <c r="I48" s="26"/>
      <c r="J48" s="27"/>
      <c r="K48" s="25"/>
      <c r="L48" s="27">
        <f>78658528+6</f>
        <v>78658534</v>
      </c>
      <c r="M48" s="74"/>
      <c r="N48" s="27">
        <v>30508488</v>
      </c>
      <c r="O48" s="74"/>
      <c r="P48" s="27">
        <v>434289714</v>
      </c>
      <c r="Q48" s="74"/>
      <c r="R48" s="27">
        <v>8919274</v>
      </c>
    </row>
    <row r="49" spans="2:18" ht="18.75" customHeight="1" x14ac:dyDescent="0.4">
      <c r="B49" s="24"/>
      <c r="C49" s="77"/>
      <c r="D49" s="77" t="s">
        <v>47</v>
      </c>
      <c r="E49" s="24"/>
      <c r="F49" s="24"/>
      <c r="G49" s="25"/>
      <c r="H49" s="26">
        <f t="shared" si="0"/>
        <v>151374874</v>
      </c>
      <c r="I49" s="26"/>
      <c r="J49" s="107"/>
      <c r="K49" s="25"/>
      <c r="L49" s="27">
        <v>111178494</v>
      </c>
      <c r="M49" s="27"/>
      <c r="N49" s="27"/>
      <c r="O49" s="27"/>
      <c r="P49" s="27">
        <v>40193525</v>
      </c>
      <c r="Q49" s="27"/>
      <c r="R49" s="27">
        <v>2855</v>
      </c>
    </row>
    <row r="50" spans="2:18" ht="18.75" customHeight="1" x14ac:dyDescent="0.4">
      <c r="B50" s="24"/>
      <c r="C50" s="77"/>
      <c r="D50" s="77" t="s">
        <v>48</v>
      </c>
      <c r="E50" s="24"/>
      <c r="F50" s="24"/>
      <c r="G50" s="25"/>
      <c r="H50" s="26"/>
      <c r="I50" s="26"/>
      <c r="J50" s="27">
        <f>-(-L50-N50-P50-R50)</f>
        <v>66131961</v>
      </c>
      <c r="K50" s="25"/>
      <c r="L50" s="27">
        <v>1751290</v>
      </c>
      <c r="N50" s="27">
        <v>5999847</v>
      </c>
      <c r="P50" s="27">
        <v>2806807</v>
      </c>
      <c r="Q50" s="27"/>
      <c r="R50" s="27">
        <v>55574017</v>
      </c>
    </row>
    <row r="51" spans="2:18" ht="18.75" hidden="1" customHeight="1" x14ac:dyDescent="0.4">
      <c r="B51" s="24"/>
      <c r="C51" s="77"/>
      <c r="D51" s="77" t="s">
        <v>49</v>
      </c>
      <c r="E51" s="24"/>
      <c r="F51" s="24"/>
      <c r="G51" s="25"/>
      <c r="H51" s="26"/>
      <c r="I51" s="26"/>
      <c r="J51" s="27">
        <f>-(-L51-N51-P51-R51)</f>
        <v>0</v>
      </c>
      <c r="K51" s="25"/>
      <c r="L51" s="27"/>
      <c r="M51" s="26"/>
      <c r="N51" s="27"/>
      <c r="O51" s="26"/>
      <c r="P51" s="27"/>
      <c r="Q51" s="27"/>
      <c r="R51" s="27"/>
    </row>
    <row r="52" spans="2:18" ht="19" x14ac:dyDescent="0.4">
      <c r="B52" s="24"/>
      <c r="C52" s="77"/>
      <c r="D52" s="77" t="s">
        <v>51</v>
      </c>
      <c r="E52" s="24"/>
      <c r="F52" s="24"/>
      <c r="G52" s="25"/>
      <c r="H52" s="26"/>
      <c r="I52" s="26"/>
      <c r="J52" s="107">
        <f>-(-L52-N52-P52-R52)</f>
        <v>2860446898</v>
      </c>
      <c r="K52" s="25"/>
      <c r="L52" s="27">
        <v>489756299</v>
      </c>
      <c r="M52" s="26"/>
      <c r="N52" s="27">
        <v>563306489</v>
      </c>
      <c r="O52" s="26"/>
      <c r="P52" s="27">
        <v>1807384110</v>
      </c>
      <c r="Q52" s="27"/>
      <c r="R52" s="27"/>
    </row>
    <row r="53" spans="2:18" ht="3.75" customHeight="1" x14ac:dyDescent="0.4">
      <c r="B53" s="24"/>
      <c r="C53" s="24"/>
      <c r="D53" s="87"/>
      <c r="E53" s="24"/>
      <c r="F53" s="24"/>
      <c r="G53" s="25"/>
      <c r="H53" s="26"/>
      <c r="I53" s="26"/>
      <c r="J53" s="27"/>
      <c r="K53" s="25"/>
      <c r="L53" s="27"/>
      <c r="M53" s="26"/>
      <c r="N53" s="27"/>
      <c r="O53" s="26"/>
      <c r="P53" s="27"/>
      <c r="Q53" s="26"/>
      <c r="R53" s="27"/>
    </row>
    <row r="54" spans="2:18" ht="19" x14ac:dyDescent="0.4">
      <c r="B54" s="24"/>
      <c r="C54" s="24"/>
      <c r="D54" s="24"/>
      <c r="E54" s="77" t="s">
        <v>52</v>
      </c>
      <c r="F54" s="24"/>
      <c r="G54" s="25"/>
      <c r="H54" s="78">
        <f>SUM(H43:H53)</f>
        <v>1078813237</v>
      </c>
      <c r="I54" s="26"/>
      <c r="J54" s="79">
        <f>SUM(J50:J53)</f>
        <v>2926578859</v>
      </c>
      <c r="K54" s="25"/>
      <c r="L54" s="78">
        <f>SUM(L43:L53)</f>
        <v>762577530</v>
      </c>
      <c r="M54" s="26"/>
      <c r="N54" s="78">
        <f>SUM(N43:N53)</f>
        <v>851919020</v>
      </c>
      <c r="O54" s="26"/>
      <c r="P54" s="78">
        <f>SUM(P43:P53)</f>
        <v>2284747891</v>
      </c>
      <c r="Q54" s="26"/>
      <c r="R54" s="78">
        <f>SUM(R43:R53)</f>
        <v>106147655</v>
      </c>
    </row>
    <row r="55" spans="2:18" ht="4.5" customHeight="1" x14ac:dyDescent="0.4">
      <c r="B55" s="24"/>
      <c r="C55" s="73"/>
      <c r="D55" s="24"/>
      <c r="E55" s="24"/>
      <c r="F55" s="24"/>
      <c r="G55" s="25"/>
      <c r="H55" s="26"/>
      <c r="I55" s="26"/>
      <c r="J55" s="26"/>
      <c r="K55" s="25"/>
      <c r="L55" s="26"/>
      <c r="M55" s="26"/>
      <c r="N55" s="26"/>
      <c r="O55" s="26"/>
      <c r="P55" s="26"/>
      <c r="Q55" s="26"/>
      <c r="R55" s="26"/>
    </row>
    <row r="56" spans="2:18" ht="21" customHeight="1" x14ac:dyDescent="0.4">
      <c r="B56" s="24"/>
      <c r="C56" s="73" t="s">
        <v>53</v>
      </c>
      <c r="D56" s="24"/>
      <c r="E56" s="24"/>
      <c r="F56" s="24"/>
      <c r="G56" s="25"/>
      <c r="H56" s="26"/>
      <c r="I56" s="26"/>
      <c r="J56" s="26"/>
      <c r="K56" s="25"/>
      <c r="L56" s="26"/>
      <c r="M56" s="26"/>
      <c r="N56" s="26"/>
      <c r="O56" s="26"/>
      <c r="P56" s="26"/>
      <c r="Q56" s="26"/>
      <c r="R56" s="26"/>
    </row>
    <row r="57" spans="2:18" ht="21" customHeight="1" x14ac:dyDescent="0.4">
      <c r="B57" s="24"/>
      <c r="C57" s="77"/>
      <c r="D57" s="77" t="s">
        <v>54</v>
      </c>
      <c r="E57" s="24"/>
      <c r="F57" s="24"/>
      <c r="G57" s="25"/>
      <c r="H57" s="90">
        <f>+L57+N57+P57+R57</f>
        <v>3187718449</v>
      </c>
      <c r="I57" s="26"/>
      <c r="J57" s="26"/>
      <c r="K57" s="25"/>
      <c r="L57" s="90"/>
      <c r="M57" s="26"/>
      <c r="N57" s="26"/>
      <c r="O57" s="26"/>
      <c r="P57" s="27">
        <v>3187718449</v>
      </c>
      <c r="Q57" s="26"/>
      <c r="R57" s="26"/>
    </row>
    <row r="58" spans="2:18" ht="20.25" customHeight="1" x14ac:dyDescent="0.4">
      <c r="B58" s="73"/>
      <c r="C58" s="77"/>
      <c r="D58" s="77" t="s">
        <v>55</v>
      </c>
      <c r="E58" s="24"/>
      <c r="F58" s="24"/>
      <c r="G58" s="25"/>
      <c r="H58" s="90">
        <f>+L58+N58+P58+R58</f>
        <v>21447633</v>
      </c>
      <c r="I58" s="26"/>
      <c r="J58" s="90"/>
      <c r="K58" s="25"/>
      <c r="L58" s="90">
        <v>21447633</v>
      </c>
      <c r="M58" s="26"/>
      <c r="N58" s="90"/>
      <c r="O58" s="26"/>
      <c r="P58" s="90"/>
      <c r="Q58" s="26"/>
      <c r="R58" s="90"/>
    </row>
    <row r="59" spans="2:18" ht="3" customHeight="1" x14ac:dyDescent="0.4">
      <c r="B59" s="24"/>
      <c r="C59" s="24"/>
      <c r="D59" s="87"/>
      <c r="E59" s="24"/>
      <c r="F59" s="24"/>
      <c r="G59" s="25"/>
      <c r="H59" s="91"/>
      <c r="I59" s="26"/>
      <c r="J59" s="27"/>
      <c r="K59" s="25"/>
      <c r="L59" s="27"/>
      <c r="M59" s="26"/>
      <c r="N59" s="27"/>
      <c r="O59" s="26"/>
      <c r="P59" s="27"/>
      <c r="Q59" s="26"/>
      <c r="R59" s="27"/>
    </row>
    <row r="60" spans="2:18" ht="18.75" customHeight="1" x14ac:dyDescent="0.4">
      <c r="B60" s="73"/>
      <c r="C60" s="24"/>
      <c r="D60" s="24"/>
      <c r="E60" s="73" t="s">
        <v>56</v>
      </c>
      <c r="F60" s="24"/>
      <c r="G60" s="25"/>
      <c r="H60" s="26">
        <f>+H58+H57</f>
        <v>3209166082</v>
      </c>
      <c r="I60" s="26"/>
      <c r="J60" s="92"/>
      <c r="K60" s="25"/>
      <c r="L60" s="78">
        <f>+L58+L57</f>
        <v>21447633</v>
      </c>
      <c r="M60" s="26"/>
      <c r="N60" s="109">
        <f>+N58+N57</f>
        <v>0</v>
      </c>
      <c r="O60" s="26"/>
      <c r="P60" s="78">
        <f>+P58+P57</f>
        <v>3187718449</v>
      </c>
      <c r="Q60" s="26"/>
      <c r="R60" s="109">
        <f>+R58+R57</f>
        <v>0</v>
      </c>
    </row>
    <row r="61" spans="2:18" ht="3" customHeight="1" x14ac:dyDescent="0.4">
      <c r="B61" s="73"/>
      <c r="C61" s="24"/>
      <c r="D61" s="24"/>
      <c r="E61" s="24"/>
      <c r="F61" s="24"/>
      <c r="G61" s="25"/>
      <c r="H61" s="91"/>
      <c r="I61" s="26"/>
      <c r="J61" s="93"/>
      <c r="K61" s="25"/>
      <c r="L61" s="93"/>
      <c r="M61" s="26"/>
      <c r="N61" s="93"/>
      <c r="O61" s="26"/>
      <c r="P61" s="93"/>
      <c r="Q61" s="26"/>
      <c r="R61" s="93"/>
    </row>
    <row r="62" spans="2:18" ht="18.75" customHeight="1" x14ac:dyDescent="0.4">
      <c r="B62" s="73"/>
      <c r="C62" s="24"/>
      <c r="D62" s="87"/>
      <c r="E62" s="73" t="s">
        <v>57</v>
      </c>
      <c r="F62" s="24"/>
      <c r="G62" s="25"/>
      <c r="H62" s="94">
        <f>H54+H60</f>
        <v>4287979319</v>
      </c>
      <c r="I62" s="26"/>
      <c r="J62" s="94">
        <f>J54+J60</f>
        <v>2926578859</v>
      </c>
      <c r="K62" s="25"/>
      <c r="L62" s="94">
        <f>L54+L60</f>
        <v>784025163</v>
      </c>
      <c r="M62" s="26"/>
      <c r="N62" s="94">
        <f>N54+N60</f>
        <v>851919020</v>
      </c>
      <c r="O62" s="26"/>
      <c r="P62" s="94">
        <f>P54+P60</f>
        <v>5472466340</v>
      </c>
      <c r="Q62" s="26"/>
      <c r="R62" s="94">
        <f>R54+R60</f>
        <v>106147655</v>
      </c>
    </row>
    <row r="63" spans="2:18" ht="18.75" customHeight="1" x14ac:dyDescent="0.4">
      <c r="B63" s="72" t="s">
        <v>58</v>
      </c>
      <c r="C63" s="95"/>
      <c r="D63" s="24"/>
      <c r="E63" s="24"/>
      <c r="F63" s="24"/>
      <c r="G63" s="25"/>
      <c r="H63" s="90">
        <f>+L63+N63+P63+R63</f>
        <v>10135706783</v>
      </c>
      <c r="I63" s="26"/>
      <c r="J63" s="27"/>
      <c r="K63" s="25"/>
      <c r="L63" s="27">
        <v>726799770</v>
      </c>
      <c r="M63" s="25"/>
      <c r="N63" s="27">
        <v>2045280580</v>
      </c>
      <c r="O63" s="108"/>
      <c r="P63" s="108">
        <v>6449921633</v>
      </c>
      <c r="Q63" s="108"/>
      <c r="R63" s="108">
        <v>913704800</v>
      </c>
    </row>
    <row r="64" spans="2:18" ht="21.75" customHeight="1" thickBot="1" x14ac:dyDescent="0.45">
      <c r="B64" s="72" t="s">
        <v>59</v>
      </c>
      <c r="C64" s="24"/>
      <c r="D64" s="24"/>
      <c r="E64" s="24"/>
      <c r="F64" s="24"/>
      <c r="G64" s="81" t="s">
        <v>37</v>
      </c>
      <c r="H64" s="82">
        <f>+H62+H63</f>
        <v>14423686102</v>
      </c>
      <c r="I64" s="81" t="s">
        <v>15</v>
      </c>
      <c r="J64" s="82">
        <f>+J62+J63</f>
        <v>2926578859</v>
      </c>
      <c r="K64" s="83" t="s">
        <v>15</v>
      </c>
      <c r="L64" s="82">
        <f>+L62+L63</f>
        <v>1510824933</v>
      </c>
      <c r="M64" s="81" t="s">
        <v>15</v>
      </c>
      <c r="N64" s="82">
        <f>+N62+N63</f>
        <v>2897199600</v>
      </c>
      <c r="O64" s="81" t="s">
        <v>37</v>
      </c>
      <c r="P64" s="82">
        <f>+P62+P63</f>
        <v>11922387973</v>
      </c>
      <c r="Q64" s="81" t="s">
        <v>15</v>
      </c>
      <c r="R64" s="82">
        <f>+R62+R63</f>
        <v>1019852455</v>
      </c>
    </row>
    <row r="65" spans="2:18" ht="16.5" customHeight="1" thickTop="1" x14ac:dyDescent="0.4">
      <c r="B65" s="73"/>
      <c r="C65" s="24"/>
      <c r="D65" s="24"/>
      <c r="E65" s="24"/>
      <c r="F65" s="24"/>
      <c r="G65" s="81"/>
      <c r="H65" s="96"/>
      <c r="I65" s="81"/>
      <c r="J65" s="96"/>
      <c r="K65" s="83"/>
      <c r="L65" s="96"/>
      <c r="M65" s="81"/>
      <c r="N65" s="96"/>
      <c r="O65" s="81"/>
      <c r="P65" s="96"/>
      <c r="Q65" s="81"/>
      <c r="R65" s="96"/>
    </row>
    <row r="66" spans="2:18" ht="21.75" customHeight="1" x14ac:dyDescent="0.4">
      <c r="B66" s="73"/>
      <c r="C66" s="24"/>
      <c r="D66" s="24"/>
      <c r="E66" s="24"/>
      <c r="F66" s="24"/>
      <c r="G66" s="81"/>
      <c r="H66" s="96"/>
      <c r="I66" s="81"/>
      <c r="J66" s="96"/>
      <c r="K66" s="83"/>
      <c r="L66" s="96"/>
      <c r="M66" s="81"/>
      <c r="N66" s="96"/>
      <c r="O66" s="81"/>
      <c r="P66" s="96"/>
      <c r="Q66" s="81"/>
      <c r="R66" s="96"/>
    </row>
    <row r="67" spans="2:18" ht="3" customHeight="1" x14ac:dyDescent="0.4">
      <c r="B67" s="60"/>
      <c r="C67" s="97"/>
      <c r="D67" s="60"/>
      <c r="E67" s="60"/>
      <c r="F67" s="60"/>
      <c r="G67" s="98"/>
      <c r="H67" s="99"/>
      <c r="I67" s="26"/>
      <c r="J67" s="99"/>
      <c r="K67" s="98"/>
      <c r="L67" s="99"/>
      <c r="M67" s="26"/>
      <c r="N67" s="99"/>
      <c r="O67" s="26"/>
      <c r="P67" s="99"/>
      <c r="Q67" s="26"/>
      <c r="R67" s="99"/>
    </row>
    <row r="68" spans="2:18" ht="21.5" x14ac:dyDescent="0.45">
      <c r="B68" s="112"/>
      <c r="C68" s="112"/>
      <c r="D68" s="112"/>
      <c r="E68" s="112"/>
      <c r="F68" s="112"/>
      <c r="G68" s="112"/>
      <c r="H68" s="112"/>
      <c r="I68" s="112"/>
      <c r="J68" s="112"/>
      <c r="K68" s="112"/>
      <c r="L68" s="112"/>
      <c r="M68" s="112"/>
      <c r="N68" s="112"/>
      <c r="O68" s="112"/>
      <c r="P68" s="112"/>
      <c r="Q68" s="112"/>
      <c r="R68" s="112"/>
    </row>
    <row r="69" spans="2:18" ht="2.25" customHeight="1" x14ac:dyDescent="0.35">
      <c r="G69" s="100"/>
      <c r="H69" s="101"/>
      <c r="I69" s="102"/>
      <c r="J69" s="102"/>
      <c r="K69" s="100"/>
      <c r="L69" s="102"/>
      <c r="M69" s="102"/>
      <c r="N69" s="102"/>
      <c r="O69" s="102"/>
      <c r="P69" s="102"/>
      <c r="Q69" s="102"/>
      <c r="R69" s="102"/>
    </row>
    <row r="73" spans="2:18" x14ac:dyDescent="0.35">
      <c r="H73" s="59">
        <f>H37-H64</f>
        <v>0</v>
      </c>
      <c r="J73" s="59">
        <f>J37-J64</f>
        <v>0</v>
      </c>
      <c r="L73" s="59">
        <f>L37-L64</f>
        <v>0</v>
      </c>
      <c r="N73" s="59">
        <f>N37-N64</f>
        <v>0</v>
      </c>
      <c r="P73" s="59">
        <f>P37-P64</f>
        <v>0</v>
      </c>
      <c r="R73" s="59">
        <f>R37-R64</f>
        <v>0</v>
      </c>
    </row>
    <row r="166" spans="8:18" x14ac:dyDescent="0.35">
      <c r="J166" s="59" t="s">
        <v>3</v>
      </c>
      <c r="N166" s="104" t="s">
        <v>3</v>
      </c>
      <c r="O166" s="104" t="s">
        <v>60</v>
      </c>
      <c r="R166" s="104" t="s">
        <v>61</v>
      </c>
    </row>
    <row r="167" spans="8:18" x14ac:dyDescent="0.35">
      <c r="H167" s="105" t="s">
        <v>62</v>
      </c>
      <c r="J167" s="104" t="s">
        <v>63</v>
      </c>
      <c r="L167" s="104" t="s">
        <v>62</v>
      </c>
      <c r="N167" s="104" t="s">
        <v>63</v>
      </c>
      <c r="O167" s="104" t="s">
        <v>64</v>
      </c>
      <c r="R167" s="104" t="s">
        <v>65</v>
      </c>
    </row>
  </sheetData>
  <mergeCells count="2">
    <mergeCell ref="D46:F46"/>
    <mergeCell ref="B68:R68"/>
  </mergeCells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MSDraw" shapeId="29697" r:id="rId3">
          <objectPr defaultSize="0" autoPict="0" r:id="rId4">
            <anchor moveWithCells="1" sizeWithCells="1">
              <from>
                <xdr:col>17</xdr:col>
                <xdr:colOff>939800</xdr:colOff>
                <xdr:row>64</xdr:row>
                <xdr:rowOff>38100</xdr:rowOff>
              </from>
              <to>
                <xdr:col>18</xdr:col>
                <xdr:colOff>38100</xdr:colOff>
                <xdr:row>66</xdr:row>
                <xdr:rowOff>0</xdr:rowOff>
              </to>
            </anchor>
          </objectPr>
        </oleObject>
      </mc:Choice>
      <mc:Fallback>
        <oleObject progId="MSDraw" shapeId="29697" r:id="rId3"/>
      </mc:Fallback>
    </mc:AlternateContent>
    <mc:AlternateContent xmlns:mc="http://schemas.openxmlformats.org/markup-compatibility/2006">
      <mc:Choice Requires="x14">
        <oleObject progId="MSDraw" shapeId="29698" r:id="rId5">
          <objectPr defaultSize="0" autoPict="0" r:id="rId4">
            <anchor moveWithCells="1" sizeWithCells="1">
              <from>
                <xdr:col>17</xdr:col>
                <xdr:colOff>939800</xdr:colOff>
                <xdr:row>64</xdr:row>
                <xdr:rowOff>38100</xdr:rowOff>
              </from>
              <to>
                <xdr:col>18</xdr:col>
                <xdr:colOff>38100</xdr:colOff>
                <xdr:row>66</xdr:row>
                <xdr:rowOff>0</xdr:rowOff>
              </to>
            </anchor>
          </objectPr>
        </oleObject>
      </mc:Choice>
      <mc:Fallback>
        <oleObject progId="MSDraw" shapeId="29698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265C55-B7B3-49BE-ABC9-52897DA82ACF}">
  <dimension ref="B1:Z166"/>
  <sheetViews>
    <sheetView topLeftCell="A10" zoomScale="70" zoomScaleNormal="70" workbookViewId="0">
      <selection activeCell="J30" sqref="J30"/>
    </sheetView>
  </sheetViews>
  <sheetFormatPr baseColWidth="10" defaultColWidth="12" defaultRowHeight="15.5" x14ac:dyDescent="0.35"/>
  <cols>
    <col min="1" max="1" width="2.90625" style="59" customWidth="1"/>
    <col min="2" max="2" width="2.6328125" style="59" customWidth="1"/>
    <col min="3" max="3" width="1.81640625" style="59" customWidth="1"/>
    <col min="4" max="4" width="3.08984375" style="59" customWidth="1"/>
    <col min="5" max="5" width="4.6328125" style="59" customWidth="1"/>
    <col min="6" max="6" width="55.1796875" style="59" customWidth="1"/>
    <col min="7" max="7" width="3" style="59" customWidth="1"/>
    <col min="8" max="8" width="21.90625" style="59" customWidth="1"/>
    <col min="9" max="9" width="4.36328125" style="59" customWidth="1"/>
    <col min="10" max="10" width="21.453125" style="59" customWidth="1"/>
    <col min="11" max="11" width="4.36328125" style="59" customWidth="1"/>
    <col min="12" max="12" width="23.1796875" style="59" customWidth="1"/>
    <col min="13" max="13" width="4.36328125" style="59" customWidth="1"/>
    <col min="14" max="14" width="23.36328125" style="59" customWidth="1"/>
    <col min="15" max="15" width="4.36328125" style="59" customWidth="1"/>
    <col min="16" max="16" width="24.6328125" style="59" customWidth="1"/>
    <col min="17" max="17" width="4.453125" style="59" customWidth="1"/>
    <col min="18" max="18" width="24.90625" style="59" customWidth="1"/>
    <col min="19" max="19" width="1.1796875" style="59" customWidth="1"/>
    <col min="20" max="20" width="12" style="59"/>
    <col min="21" max="21" width="16.6328125" style="59" customWidth="1"/>
    <col min="22" max="22" width="17" style="59" customWidth="1"/>
    <col min="23" max="23" width="15.1796875" style="59" customWidth="1"/>
    <col min="24" max="24" width="17.08984375" style="59" customWidth="1"/>
    <col min="25" max="16384" width="12" style="59"/>
  </cols>
  <sheetData>
    <row r="1" spans="2:21" ht="10.5" customHeight="1" x14ac:dyDescent="0.35"/>
    <row r="2" spans="2:21" ht="2.25" customHeight="1" x14ac:dyDescent="0.35"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</row>
    <row r="3" spans="2:21" ht="6.75" customHeight="1" x14ac:dyDescent="0.35"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</row>
    <row r="4" spans="2:21" ht="6.75" customHeight="1" x14ac:dyDescent="0.35"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</row>
    <row r="5" spans="2:21" s="62" customFormat="1" ht="33" customHeight="1" x14ac:dyDescent="0.4">
      <c r="B5" s="61" t="s">
        <v>0</v>
      </c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59"/>
      <c r="U5" s="63"/>
    </row>
    <row r="6" spans="2:21" s="62" customFormat="1" ht="33" customHeight="1" x14ac:dyDescent="0.4">
      <c r="B6" s="64" t="s">
        <v>1</v>
      </c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59"/>
      <c r="U6" s="63"/>
    </row>
    <row r="7" spans="2:21" s="62" customFormat="1" ht="33" customHeight="1" x14ac:dyDescent="0.35">
      <c r="B7" s="106" t="s">
        <v>76</v>
      </c>
      <c r="C7" s="106"/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106"/>
      <c r="P7" s="106"/>
      <c r="Q7" s="106"/>
      <c r="R7" s="106"/>
      <c r="S7" s="59"/>
    </row>
    <row r="8" spans="2:21" ht="19" x14ac:dyDescent="0.35">
      <c r="B8" s="60"/>
      <c r="C8" s="60"/>
      <c r="D8" s="60"/>
      <c r="E8" s="60"/>
      <c r="F8" s="60"/>
      <c r="G8" s="60"/>
      <c r="H8" s="65"/>
      <c r="I8" s="66"/>
      <c r="J8" s="66"/>
      <c r="K8" s="66"/>
      <c r="L8" s="66"/>
      <c r="M8" s="66"/>
      <c r="N8" s="66" t="s">
        <v>3</v>
      </c>
      <c r="O8" s="66"/>
      <c r="P8" s="66" t="s">
        <v>4</v>
      </c>
      <c r="Q8" s="66"/>
      <c r="R8" s="66" t="s">
        <v>5</v>
      </c>
    </row>
    <row r="9" spans="2:21" ht="19" x14ac:dyDescent="0.35">
      <c r="B9" s="67"/>
      <c r="C9" s="60"/>
      <c r="D9" s="60"/>
      <c r="E9" s="60"/>
      <c r="F9" s="60"/>
      <c r="G9" s="60"/>
      <c r="H9" s="65" t="s">
        <v>6</v>
      </c>
      <c r="I9" s="66"/>
      <c r="J9" s="66" t="s">
        <v>7</v>
      </c>
      <c r="K9" s="66"/>
      <c r="L9" s="68" t="s">
        <v>8</v>
      </c>
      <c r="M9" s="69"/>
      <c r="N9" s="66" t="s">
        <v>9</v>
      </c>
      <c r="O9" s="66"/>
      <c r="P9" s="66" t="s">
        <v>10</v>
      </c>
      <c r="Q9" s="66"/>
      <c r="R9" s="66" t="s">
        <v>11</v>
      </c>
    </row>
    <row r="10" spans="2:21" ht="3" customHeight="1" thickBot="1" x14ac:dyDescent="0.4">
      <c r="B10" s="70"/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1"/>
    </row>
    <row r="11" spans="2:21" ht="3" customHeight="1" x14ac:dyDescent="0.35">
      <c r="B11" s="60"/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</row>
    <row r="12" spans="2:21" ht="21" customHeight="1" x14ac:dyDescent="0.4">
      <c r="B12" s="72" t="s">
        <v>12</v>
      </c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</row>
    <row r="13" spans="2:21" ht="21.75" customHeight="1" x14ac:dyDescent="0.4">
      <c r="B13" s="24"/>
      <c r="C13" s="73" t="s">
        <v>13</v>
      </c>
      <c r="D13" s="24"/>
      <c r="E13" s="24"/>
      <c r="F13" s="24"/>
      <c r="G13" s="25"/>
      <c r="H13" s="26"/>
      <c r="I13" s="26"/>
      <c r="J13" s="26"/>
      <c r="K13" s="25"/>
      <c r="L13" s="26"/>
      <c r="M13" s="26"/>
      <c r="N13" s="26"/>
      <c r="O13" s="26"/>
      <c r="P13" s="26"/>
      <c r="Q13" s="26"/>
      <c r="R13" s="26"/>
    </row>
    <row r="14" spans="2:21" ht="19" x14ac:dyDescent="0.4">
      <c r="B14" s="24"/>
      <c r="C14" s="23"/>
      <c r="D14" s="23" t="s">
        <v>14</v>
      </c>
      <c r="E14" s="24"/>
      <c r="F14" s="24"/>
      <c r="G14" s="74" t="s">
        <v>15</v>
      </c>
      <c r="H14" s="26">
        <f>+L14+N14+P14+R14</f>
        <v>1735101334</v>
      </c>
      <c r="I14" s="75" t="s">
        <v>15</v>
      </c>
      <c r="J14" s="27"/>
      <c r="K14" s="74" t="s">
        <v>15</v>
      </c>
      <c r="L14" s="27">
        <v>635672672</v>
      </c>
      <c r="M14" s="75" t="s">
        <v>15</v>
      </c>
      <c r="N14" s="27">
        <v>574801082</v>
      </c>
      <c r="O14" s="75" t="s">
        <v>15</v>
      </c>
      <c r="P14" s="27">
        <v>472512656</v>
      </c>
      <c r="Q14" s="75" t="s">
        <v>15</v>
      </c>
      <c r="R14" s="27">
        <v>52114924</v>
      </c>
    </row>
    <row r="15" spans="2:21" ht="19" x14ac:dyDescent="0.4">
      <c r="B15" s="24"/>
      <c r="C15" s="23"/>
      <c r="D15" s="23" t="s">
        <v>16</v>
      </c>
      <c r="E15" s="24"/>
      <c r="F15" s="24"/>
      <c r="G15" s="25"/>
      <c r="H15" s="26">
        <f>+L15+N15+P15+R15</f>
        <v>15545953</v>
      </c>
      <c r="I15" s="26"/>
      <c r="J15" s="27"/>
      <c r="K15" s="25"/>
      <c r="L15" s="27"/>
      <c r="M15" s="26"/>
      <c r="N15" s="27">
        <v>2225000</v>
      </c>
      <c r="O15" s="26"/>
      <c r="P15" s="27">
        <v>12110953</v>
      </c>
      <c r="Q15" s="26"/>
      <c r="R15" s="27">
        <v>1210000</v>
      </c>
    </row>
    <row r="16" spans="2:21" ht="19" x14ac:dyDescent="0.4">
      <c r="B16" s="24"/>
      <c r="C16" s="23"/>
      <c r="D16" s="23" t="s">
        <v>17</v>
      </c>
      <c r="E16" s="24"/>
      <c r="F16" s="24"/>
      <c r="G16" s="25"/>
      <c r="H16" s="26">
        <f>+L16+N16+P16+R16</f>
        <v>268535724</v>
      </c>
      <c r="I16" s="26"/>
      <c r="J16" s="27"/>
      <c r="K16" s="25"/>
      <c r="L16" s="27">
        <v>112620443</v>
      </c>
      <c r="M16" s="26"/>
      <c r="N16" s="27">
        <v>43024314</v>
      </c>
      <c r="O16" s="26"/>
      <c r="P16" s="27">
        <v>109158000</v>
      </c>
      <c r="Q16" s="26"/>
      <c r="R16" s="27">
        <v>3732967</v>
      </c>
    </row>
    <row r="17" spans="2:18" ht="19" x14ac:dyDescent="0.4">
      <c r="B17" s="24"/>
      <c r="C17" s="23"/>
      <c r="D17" s="23" t="s">
        <v>18</v>
      </c>
      <c r="E17" s="24"/>
      <c r="F17" s="24"/>
      <c r="G17" s="25"/>
      <c r="H17" s="26">
        <f>+L17+N17+P17+R17</f>
        <v>55668965</v>
      </c>
      <c r="I17" s="26"/>
      <c r="J17" s="27"/>
      <c r="K17" s="25"/>
      <c r="L17" s="27">
        <v>1397410</v>
      </c>
      <c r="M17" s="26"/>
      <c r="N17" s="27">
        <v>1407144</v>
      </c>
      <c r="O17" s="26"/>
      <c r="P17" s="27">
        <v>51263512</v>
      </c>
      <c r="Q17" s="26"/>
      <c r="R17" s="27">
        <v>1600899</v>
      </c>
    </row>
    <row r="18" spans="2:18" ht="19" x14ac:dyDescent="0.4">
      <c r="B18" s="24"/>
      <c r="C18" s="23"/>
      <c r="D18" s="23" t="s">
        <v>20</v>
      </c>
      <c r="E18" s="24"/>
      <c r="F18" s="24"/>
      <c r="G18" s="25"/>
      <c r="H18" s="26"/>
      <c r="I18" s="26"/>
      <c r="J18" s="107">
        <f>-(-L18-N18-P18-R18)</f>
        <v>58885663</v>
      </c>
      <c r="K18" s="25"/>
      <c r="L18" s="27">
        <v>41798782</v>
      </c>
      <c r="M18" s="26"/>
      <c r="N18" s="27"/>
      <c r="O18" s="26"/>
      <c r="P18" s="27">
        <v>2341567</v>
      </c>
      <c r="Q18" s="26"/>
      <c r="R18" s="27">
        <v>14745314</v>
      </c>
    </row>
    <row r="19" spans="2:18" ht="19" x14ac:dyDescent="0.4">
      <c r="B19" s="24"/>
      <c r="C19" s="23"/>
      <c r="D19" s="23" t="s">
        <v>21</v>
      </c>
      <c r="E19" s="24"/>
      <c r="F19" s="24"/>
      <c r="G19" s="25"/>
      <c r="H19" s="26"/>
      <c r="I19" s="26"/>
      <c r="J19" s="27">
        <f>-(-L19-N19-P19-R19)</f>
        <v>24771</v>
      </c>
      <c r="K19" s="25"/>
      <c r="L19" s="27"/>
      <c r="M19" s="26"/>
      <c r="N19" s="27"/>
      <c r="O19" s="26"/>
      <c r="P19" s="27">
        <v>24771</v>
      </c>
      <c r="Q19" s="26"/>
      <c r="R19" s="27"/>
    </row>
    <row r="20" spans="2:18" ht="19" x14ac:dyDescent="0.4">
      <c r="B20" s="24"/>
      <c r="C20" s="23"/>
      <c r="D20" s="23" t="s">
        <v>22</v>
      </c>
      <c r="E20" s="24"/>
      <c r="F20" s="24"/>
      <c r="G20" s="25"/>
      <c r="H20" s="26"/>
      <c r="I20" s="26"/>
      <c r="J20" s="107">
        <f>-(-L20-N20-P20-R20)</f>
        <v>479137925</v>
      </c>
      <c r="K20" s="25"/>
      <c r="L20" s="27"/>
      <c r="M20" s="26"/>
      <c r="N20" s="27">
        <v>255844838</v>
      </c>
      <c r="O20" s="26"/>
      <c r="P20" s="27"/>
      <c r="Q20" s="26"/>
      <c r="R20" s="27">
        <v>223293087</v>
      </c>
    </row>
    <row r="21" spans="2:18" ht="19" x14ac:dyDescent="0.4">
      <c r="B21" s="24"/>
      <c r="C21" s="23"/>
      <c r="D21" s="23" t="s">
        <v>23</v>
      </c>
      <c r="E21" s="24"/>
      <c r="F21" s="24"/>
      <c r="G21" s="25"/>
      <c r="H21" s="26">
        <f>+L21+N21+P21+R21</f>
        <v>137829889</v>
      </c>
      <c r="I21" s="26"/>
      <c r="J21" s="27"/>
      <c r="K21" s="25"/>
      <c r="L21" s="27">
        <f>-952743-250574</f>
        <v>-1203317</v>
      </c>
      <c r="M21" s="26"/>
      <c r="N21" s="27">
        <f>73875630-1448882</f>
        <v>72426748</v>
      </c>
      <c r="O21" s="26"/>
      <c r="P21" s="27"/>
      <c r="Q21" s="26"/>
      <c r="R21" s="27">
        <f>66626556-18180-2121+203</f>
        <v>66606458</v>
      </c>
    </row>
    <row r="22" spans="2:18" ht="19" hidden="1" x14ac:dyDescent="0.4">
      <c r="B22" s="24"/>
      <c r="C22" s="23"/>
      <c r="D22" s="23" t="s">
        <v>24</v>
      </c>
      <c r="E22" s="24"/>
      <c r="F22" s="24"/>
      <c r="G22" s="25"/>
      <c r="H22" s="26">
        <f>+P22</f>
        <v>0</v>
      </c>
      <c r="I22" s="26"/>
      <c r="J22" s="27"/>
      <c r="K22" s="25"/>
      <c r="L22" s="27"/>
      <c r="M22" s="26"/>
      <c r="N22" s="27"/>
      <c r="O22" s="26"/>
      <c r="P22" s="27"/>
      <c r="Q22" s="26"/>
      <c r="R22" s="27"/>
    </row>
    <row r="23" spans="2:18" ht="19" x14ac:dyDescent="0.4">
      <c r="B23" s="24"/>
      <c r="C23" s="23"/>
      <c r="D23" s="23" t="s">
        <v>25</v>
      </c>
      <c r="E23" s="24"/>
      <c r="F23" s="24"/>
      <c r="G23" s="25"/>
      <c r="H23" s="26">
        <f>+P23</f>
        <v>977433</v>
      </c>
      <c r="I23" s="26"/>
      <c r="J23" s="27"/>
      <c r="K23" s="25"/>
      <c r="L23" s="27"/>
      <c r="M23" s="26"/>
      <c r="N23" s="27"/>
      <c r="O23" s="26"/>
      <c r="P23" s="27">
        <v>977433</v>
      </c>
      <c r="Q23" s="26"/>
      <c r="R23" s="27"/>
    </row>
    <row r="24" spans="2:18" ht="19" x14ac:dyDescent="0.4">
      <c r="B24" s="24"/>
      <c r="C24" s="24"/>
      <c r="D24" s="24"/>
      <c r="E24" s="77" t="s">
        <v>26</v>
      </c>
      <c r="F24" s="24"/>
      <c r="G24" s="25"/>
      <c r="H24" s="78">
        <f>SUM(H14:H23)</f>
        <v>2213659298</v>
      </c>
      <c r="I24" s="26"/>
      <c r="J24" s="79">
        <f>SUM(J18:J20)</f>
        <v>538048359</v>
      </c>
      <c r="K24" s="25"/>
      <c r="L24" s="78">
        <f>SUM(L14:L22)</f>
        <v>790285990</v>
      </c>
      <c r="M24" s="26"/>
      <c r="N24" s="78">
        <f>SUM(N14:N22)</f>
        <v>949729126</v>
      </c>
      <c r="O24" s="26"/>
      <c r="P24" s="78">
        <f>SUM(P14:P23)</f>
        <v>648388892</v>
      </c>
      <c r="Q24" s="26"/>
      <c r="R24" s="78">
        <f>SUM(R14:R22)</f>
        <v>363303649</v>
      </c>
    </row>
    <row r="25" spans="2:18" ht="3.75" customHeight="1" x14ac:dyDescent="0.4">
      <c r="B25" s="24"/>
      <c r="C25" s="24"/>
      <c r="D25" s="24"/>
      <c r="E25" s="24"/>
      <c r="F25" s="24"/>
      <c r="G25" s="25"/>
      <c r="H25" s="26"/>
      <c r="I25" s="26"/>
      <c r="J25" s="26"/>
      <c r="K25" s="25"/>
      <c r="L25" s="26"/>
      <c r="M25" s="26"/>
      <c r="N25" s="26"/>
      <c r="O25" s="26"/>
      <c r="P25" s="26"/>
      <c r="Q25" s="26"/>
      <c r="R25" s="26"/>
    </row>
    <row r="26" spans="2:18" ht="19" x14ac:dyDescent="0.4">
      <c r="B26" s="24"/>
      <c r="C26" s="23"/>
      <c r="D26" s="23" t="s">
        <v>27</v>
      </c>
      <c r="E26" s="24"/>
      <c r="F26" s="24"/>
      <c r="G26" s="25"/>
      <c r="H26" s="26">
        <f>+P26+R26+L26+N26</f>
        <v>1345317175</v>
      </c>
      <c r="I26" s="26"/>
      <c r="J26" s="26"/>
      <c r="K26" s="25"/>
      <c r="L26" s="27">
        <v>10652377</v>
      </c>
      <c r="M26" s="26"/>
      <c r="N26" s="27"/>
      <c r="O26" s="26"/>
      <c r="P26" s="27">
        <v>1266355135</v>
      </c>
      <c r="Q26" s="26"/>
      <c r="R26" s="27">
        <v>68309663</v>
      </c>
    </row>
    <row r="27" spans="2:18" ht="18.75" customHeight="1" x14ac:dyDescent="0.4">
      <c r="B27" s="24"/>
      <c r="C27" s="23"/>
      <c r="D27" s="23" t="s">
        <v>28</v>
      </c>
      <c r="E27" s="24"/>
      <c r="F27" s="24"/>
      <c r="G27" s="25"/>
      <c r="H27" s="26">
        <f>+L27+N27+P27+R27</f>
        <v>1904073224</v>
      </c>
      <c r="I27" s="26"/>
      <c r="J27" s="26"/>
      <c r="K27" s="25"/>
      <c r="L27" s="27">
        <v>64075537</v>
      </c>
      <c r="M27" s="26"/>
      <c r="N27" s="27">
        <v>253097513</v>
      </c>
      <c r="O27" s="26"/>
      <c r="P27" s="27">
        <v>1357124591</v>
      </c>
      <c r="Q27" s="26"/>
      <c r="R27" s="27">
        <v>229775583</v>
      </c>
    </row>
    <row r="28" spans="2:18" ht="19" x14ac:dyDescent="0.4">
      <c r="B28" s="24"/>
      <c r="C28" s="23"/>
      <c r="D28" s="23" t="s">
        <v>29</v>
      </c>
      <c r="E28" s="24"/>
      <c r="F28" s="24"/>
      <c r="G28" s="25"/>
      <c r="H28" s="26">
        <f>+P28</f>
        <v>25778968</v>
      </c>
      <c r="I28" s="26"/>
      <c r="J28" s="26"/>
      <c r="K28" s="25"/>
      <c r="L28" s="27"/>
      <c r="M28" s="26"/>
      <c r="N28" s="27"/>
      <c r="O28" s="26"/>
      <c r="P28" s="27">
        <v>25778968</v>
      </c>
      <c r="Q28" s="26"/>
      <c r="R28" s="27"/>
    </row>
    <row r="29" spans="2:18" ht="20" customHeight="1" x14ac:dyDescent="0.4">
      <c r="B29" s="24"/>
      <c r="C29" s="23"/>
      <c r="D29" s="23" t="s">
        <v>30</v>
      </c>
      <c r="E29" s="24"/>
      <c r="F29" s="24"/>
      <c r="G29" s="25"/>
      <c r="H29" s="26">
        <f>+P29</f>
        <v>20403236</v>
      </c>
      <c r="I29" s="26"/>
      <c r="J29" s="26"/>
      <c r="K29" s="25"/>
      <c r="L29" s="27"/>
      <c r="M29" s="26"/>
      <c r="N29" s="27"/>
      <c r="O29" s="26"/>
      <c r="P29" s="27">
        <v>20403236</v>
      </c>
      <c r="Q29" s="26"/>
      <c r="R29" s="27"/>
    </row>
    <row r="30" spans="2:18" ht="19" x14ac:dyDescent="0.4">
      <c r="B30" s="24"/>
      <c r="C30" s="23"/>
      <c r="D30" s="23" t="s">
        <v>31</v>
      </c>
      <c r="E30" s="24"/>
      <c r="F30" s="24"/>
      <c r="G30" s="25"/>
      <c r="H30" s="26"/>
      <c r="I30" s="24"/>
      <c r="J30" s="24"/>
      <c r="K30" s="24"/>
      <c r="L30" s="27"/>
      <c r="M30" s="24"/>
      <c r="N30" s="27"/>
      <c r="O30" s="26"/>
      <c r="P30" s="27"/>
      <c r="Q30" s="26"/>
      <c r="R30" s="27"/>
    </row>
    <row r="31" spans="2:18" ht="19" x14ac:dyDescent="0.4">
      <c r="B31" s="24"/>
      <c r="C31" s="77"/>
      <c r="D31" s="77" t="s">
        <v>32</v>
      </c>
      <c r="E31" s="24"/>
      <c r="F31" s="24"/>
      <c r="G31" s="25"/>
      <c r="H31" s="26">
        <f>+L31+N31+P31+R31</f>
        <v>797380325</v>
      </c>
      <c r="I31" s="26"/>
      <c r="J31" s="24"/>
      <c r="K31" s="24"/>
      <c r="L31" s="27">
        <v>80021664</v>
      </c>
      <c r="M31" s="24"/>
      <c r="N31" s="27">
        <v>665309359</v>
      </c>
      <c r="O31" s="26"/>
      <c r="P31" s="27">
        <v>1135930</v>
      </c>
      <c r="Q31" s="26"/>
      <c r="R31" s="27">
        <v>50913372</v>
      </c>
    </row>
    <row r="32" spans="2:18" ht="19" x14ac:dyDescent="0.4">
      <c r="B32" s="24"/>
      <c r="C32" s="77"/>
      <c r="D32" s="23" t="s">
        <v>33</v>
      </c>
      <c r="E32" s="24"/>
      <c r="F32" s="24"/>
      <c r="G32" s="25"/>
      <c r="H32" s="26">
        <f>+L32+N32+R32+P32</f>
        <v>8149114</v>
      </c>
      <c r="I32" s="26"/>
      <c r="J32" s="26"/>
      <c r="K32" s="25"/>
      <c r="L32" s="27"/>
      <c r="M32" s="24"/>
      <c r="N32" s="27"/>
      <c r="O32" s="26"/>
      <c r="P32" s="27">
        <v>8149114</v>
      </c>
      <c r="Q32" s="26"/>
      <c r="R32" s="27"/>
    </row>
    <row r="33" spans="2:18" ht="18.75" customHeight="1" x14ac:dyDescent="0.4">
      <c r="B33" s="24"/>
      <c r="C33" s="77"/>
      <c r="D33" s="23" t="s">
        <v>34</v>
      </c>
      <c r="E33" s="24"/>
      <c r="F33" s="24"/>
      <c r="G33" s="25"/>
      <c r="H33" s="26">
        <f>+L33+N33+R33+P33</f>
        <v>392717059</v>
      </c>
      <c r="I33" s="26"/>
      <c r="J33" s="26"/>
      <c r="K33" s="25"/>
      <c r="L33" s="27">
        <v>27625</v>
      </c>
      <c r="M33" s="26"/>
      <c r="N33" s="27">
        <v>142155</v>
      </c>
      <c r="O33" s="26"/>
      <c r="P33" s="27">
        <v>390368772</v>
      </c>
      <c r="Q33" s="26"/>
      <c r="R33" s="27">
        <v>2178507</v>
      </c>
    </row>
    <row r="34" spans="2:18" ht="19.5" customHeight="1" x14ac:dyDescent="0.4">
      <c r="B34" s="24"/>
      <c r="C34" s="77"/>
      <c r="D34" s="23" t="s">
        <v>35</v>
      </c>
      <c r="E34" s="24"/>
      <c r="F34" s="24"/>
      <c r="G34" s="25"/>
      <c r="H34" s="26">
        <f>+L34+N34+R34+P34</f>
        <v>245529664</v>
      </c>
      <c r="I34" s="26"/>
      <c r="J34" s="27"/>
      <c r="K34" s="25"/>
      <c r="L34" s="27">
        <v>-11841718</v>
      </c>
      <c r="M34" s="26"/>
      <c r="N34" s="27">
        <v>23850506</v>
      </c>
      <c r="O34" s="26"/>
      <c r="P34" s="27">
        <v>231140207</v>
      </c>
      <c r="Q34" s="26"/>
      <c r="R34" s="27">
        <v>2380669</v>
      </c>
    </row>
    <row r="35" spans="2:18" ht="2.25" customHeight="1" x14ac:dyDescent="0.4">
      <c r="B35" s="24"/>
      <c r="C35" s="80"/>
      <c r="D35" s="24"/>
      <c r="E35" s="24"/>
      <c r="F35" s="24"/>
      <c r="G35" s="25"/>
      <c r="H35" s="26"/>
      <c r="I35" s="26"/>
      <c r="J35" s="26"/>
      <c r="K35" s="25"/>
      <c r="L35" s="26"/>
      <c r="M35" s="26"/>
      <c r="N35" s="26"/>
      <c r="O35" s="26"/>
      <c r="P35" s="26"/>
      <c r="Q35" s="26"/>
      <c r="R35" s="26"/>
    </row>
    <row r="36" spans="2:18" ht="21" customHeight="1" thickBot="1" x14ac:dyDescent="0.45">
      <c r="B36" s="80" t="s">
        <v>36</v>
      </c>
      <c r="C36" s="24"/>
      <c r="D36" s="24"/>
      <c r="E36" s="80"/>
      <c r="F36" s="24"/>
      <c r="G36" s="81" t="s">
        <v>37</v>
      </c>
      <c r="H36" s="82">
        <f>SUM(H24:H34)</f>
        <v>6953008063</v>
      </c>
      <c r="I36" s="81" t="s">
        <v>38</v>
      </c>
      <c r="J36" s="82">
        <f>SUM(J24:J34)</f>
        <v>538048359</v>
      </c>
      <c r="K36" s="83" t="s">
        <v>38</v>
      </c>
      <c r="L36" s="82">
        <f>SUM(L24:L34)</f>
        <v>933221475</v>
      </c>
      <c r="M36" s="81" t="s">
        <v>15</v>
      </c>
      <c r="N36" s="82">
        <f>SUM(N24:N34)</f>
        <v>1892128659</v>
      </c>
      <c r="O36" s="81" t="s">
        <v>37</v>
      </c>
      <c r="P36" s="82">
        <f>SUM(P24:P34)</f>
        <v>3948844845</v>
      </c>
      <c r="Q36" s="81" t="s">
        <v>15</v>
      </c>
      <c r="R36" s="82">
        <f>SUM(R24:R34)</f>
        <v>716861443</v>
      </c>
    </row>
    <row r="37" spans="2:18" ht="3.75" customHeight="1" thickTop="1" x14ac:dyDescent="0.4">
      <c r="B37" s="24"/>
      <c r="C37" s="77"/>
      <c r="D37" s="24"/>
      <c r="E37" s="24"/>
      <c r="F37" s="24"/>
      <c r="G37" s="25"/>
      <c r="H37" s="26"/>
      <c r="I37" s="26"/>
      <c r="J37" s="26"/>
      <c r="K37" s="25"/>
      <c r="L37" s="26"/>
      <c r="M37" s="26"/>
      <c r="N37" s="26"/>
      <c r="O37" s="26"/>
      <c r="P37" s="26"/>
      <c r="Q37" s="26"/>
      <c r="R37" s="26"/>
    </row>
    <row r="38" spans="2:18" ht="3.75" customHeight="1" x14ac:dyDescent="0.4">
      <c r="B38" s="24"/>
      <c r="C38" s="84"/>
      <c r="D38" s="24"/>
      <c r="E38" s="24"/>
      <c r="F38" s="24"/>
      <c r="G38" s="25"/>
      <c r="H38" s="26"/>
      <c r="I38" s="26"/>
      <c r="J38" s="26"/>
      <c r="K38" s="25"/>
      <c r="L38" s="26"/>
      <c r="M38" s="26"/>
      <c r="N38" s="26"/>
      <c r="O38" s="26"/>
      <c r="P38" s="26"/>
      <c r="Q38" s="26"/>
      <c r="R38" s="26"/>
    </row>
    <row r="39" spans="2:18" ht="18" customHeight="1" x14ac:dyDescent="0.4">
      <c r="B39" s="80" t="s">
        <v>39</v>
      </c>
      <c r="C39" s="85"/>
      <c r="D39" s="85"/>
      <c r="E39" s="85"/>
      <c r="F39" s="85"/>
      <c r="G39" s="86"/>
      <c r="H39" s="26"/>
      <c r="I39" s="26"/>
      <c r="J39" s="26"/>
      <c r="K39" s="25"/>
      <c r="L39" s="26"/>
      <c r="M39" s="26"/>
      <c r="N39" s="26"/>
      <c r="O39" s="26"/>
      <c r="P39" s="26"/>
      <c r="Q39" s="26"/>
      <c r="R39" s="26"/>
    </row>
    <row r="40" spans="2:18" ht="3.75" customHeight="1" x14ac:dyDescent="0.4">
      <c r="B40" s="24"/>
      <c r="C40" s="24"/>
      <c r="D40" s="24"/>
      <c r="E40" s="24"/>
      <c r="F40" s="24"/>
      <c r="G40" s="25"/>
      <c r="H40" s="26"/>
      <c r="I40" s="26"/>
      <c r="J40" s="26"/>
      <c r="K40" s="25"/>
      <c r="L40" s="26"/>
      <c r="M40" s="26"/>
      <c r="N40" s="26"/>
      <c r="O40" s="26"/>
      <c r="P40" s="26"/>
      <c r="Q40" s="26"/>
      <c r="R40" s="26"/>
    </row>
    <row r="41" spans="2:18" ht="16.5" customHeight="1" x14ac:dyDescent="0.4">
      <c r="B41" s="24"/>
      <c r="C41" s="73" t="s">
        <v>40</v>
      </c>
      <c r="D41" s="24"/>
      <c r="E41" s="24"/>
      <c r="F41" s="24"/>
      <c r="G41" s="24"/>
      <c r="H41" s="26"/>
      <c r="I41" s="26"/>
      <c r="J41" s="26"/>
      <c r="K41" s="25"/>
      <c r="L41" s="26"/>
      <c r="M41" s="26"/>
      <c r="N41" s="27"/>
      <c r="O41" s="26"/>
      <c r="P41" s="26"/>
      <c r="Q41" s="26"/>
      <c r="R41" s="26"/>
    </row>
    <row r="42" spans="2:18" ht="18.75" customHeight="1" x14ac:dyDescent="0.4">
      <c r="B42" s="24"/>
      <c r="C42" s="77" t="s">
        <v>41</v>
      </c>
      <c r="D42" s="87"/>
      <c r="E42" s="24"/>
      <c r="F42" s="24"/>
      <c r="G42" s="24"/>
      <c r="H42" s="26"/>
      <c r="I42" s="24"/>
      <c r="J42" s="27"/>
      <c r="K42" s="24"/>
      <c r="L42" s="27"/>
      <c r="M42" s="24"/>
      <c r="N42" s="27"/>
      <c r="O42" s="24"/>
      <c r="P42" s="27"/>
      <c r="Q42" s="24"/>
      <c r="R42" s="27"/>
    </row>
    <row r="43" spans="2:18" ht="19" x14ac:dyDescent="0.4">
      <c r="B43" s="24"/>
      <c r="C43" s="77"/>
      <c r="D43" s="77" t="s">
        <v>42</v>
      </c>
      <c r="E43" s="24"/>
      <c r="F43" s="24"/>
      <c r="G43" s="74" t="s">
        <v>15</v>
      </c>
      <c r="H43" s="26">
        <f t="shared" ref="H43:H46" si="0">+L43+N43+P43+R43</f>
        <v>181705464</v>
      </c>
      <c r="I43" s="74" t="s">
        <v>15</v>
      </c>
      <c r="J43" s="27"/>
      <c r="K43" s="74" t="s">
        <v>15</v>
      </c>
      <c r="L43" s="27">
        <v>9636854</v>
      </c>
      <c r="M43" s="74" t="s">
        <v>15</v>
      </c>
      <c r="N43" s="27">
        <v>145149617</v>
      </c>
      <c r="O43" s="74" t="s">
        <v>15</v>
      </c>
      <c r="P43" s="27">
        <v>1138031</v>
      </c>
      <c r="Q43" s="74" t="s">
        <v>15</v>
      </c>
      <c r="R43" s="27">
        <v>25780962</v>
      </c>
    </row>
    <row r="44" spans="2:18" ht="18.75" customHeight="1" x14ac:dyDescent="0.4">
      <c r="B44" s="24"/>
      <c r="C44" s="77"/>
      <c r="D44" s="77" t="s">
        <v>69</v>
      </c>
      <c r="E44" s="24"/>
      <c r="F44" s="24"/>
      <c r="G44" s="74"/>
      <c r="H44" s="26">
        <f>+L44+N44+P44+R44</f>
        <v>5683629</v>
      </c>
      <c r="I44" s="74"/>
      <c r="J44" s="27"/>
      <c r="K44" s="74"/>
      <c r="L44" s="27">
        <v>5665212</v>
      </c>
      <c r="M44" s="74"/>
      <c r="N44" s="27">
        <v>21665</v>
      </c>
      <c r="O44" s="74"/>
      <c r="P44" s="27"/>
      <c r="Q44" s="74"/>
      <c r="R44" s="27">
        <v>-3248</v>
      </c>
    </row>
    <row r="45" spans="2:18" ht="22.5" customHeight="1" x14ac:dyDescent="0.4">
      <c r="B45" s="24"/>
      <c r="C45" s="24"/>
      <c r="D45" s="111" t="s">
        <v>70</v>
      </c>
      <c r="E45" s="111"/>
      <c r="F45" s="111"/>
      <c r="G45" s="74"/>
      <c r="H45" s="26">
        <f>+L45+N45+P45+R45</f>
        <v>74430</v>
      </c>
      <c r="I45" s="74"/>
      <c r="J45" s="27"/>
      <c r="K45" s="74"/>
      <c r="L45" s="27">
        <v>74430</v>
      </c>
      <c r="M45" s="74"/>
      <c r="N45" s="27"/>
      <c r="O45" s="74"/>
      <c r="P45" s="27"/>
      <c r="Q45" s="74"/>
      <c r="R45" s="27"/>
    </row>
    <row r="46" spans="2:18" ht="18.75" customHeight="1" x14ac:dyDescent="0.4">
      <c r="B46" s="24"/>
      <c r="C46" s="77"/>
      <c r="D46" s="77" t="s">
        <v>44</v>
      </c>
      <c r="E46" s="24"/>
      <c r="F46" s="24"/>
      <c r="G46" s="74"/>
      <c r="H46" s="26">
        <f t="shared" si="0"/>
        <v>91710037</v>
      </c>
      <c r="I46" s="74"/>
      <c r="J46" s="27"/>
      <c r="K46" s="74"/>
      <c r="L46" s="27">
        <v>91709289</v>
      </c>
      <c r="M46" s="74"/>
      <c r="N46" s="27"/>
      <c r="O46" s="74"/>
      <c r="P46" s="27"/>
      <c r="Q46" s="74"/>
      <c r="R46" s="27">
        <v>748</v>
      </c>
    </row>
    <row r="47" spans="2:18" ht="18.75" customHeight="1" x14ac:dyDescent="0.4">
      <c r="B47" s="24"/>
      <c r="C47" s="77"/>
      <c r="D47" s="77" t="s">
        <v>46</v>
      </c>
      <c r="E47" s="24"/>
      <c r="F47" s="24"/>
      <c r="G47" s="25"/>
      <c r="H47" s="26">
        <f>+L47+N47+P47+R47</f>
        <v>258974647</v>
      </c>
      <c r="I47" s="26"/>
      <c r="J47" s="27"/>
      <c r="K47" s="25"/>
      <c r="L47" s="27">
        <v>55770955</v>
      </c>
      <c r="M47" s="74"/>
      <c r="N47" s="27">
        <v>18873702</v>
      </c>
      <c r="O47" s="74"/>
      <c r="P47" s="27">
        <f>180414916-208814</f>
        <v>180206102</v>
      </c>
      <c r="Q47" s="74"/>
      <c r="R47" s="27">
        <v>4123888</v>
      </c>
    </row>
    <row r="48" spans="2:18" ht="18.75" customHeight="1" x14ac:dyDescent="0.4">
      <c r="B48" s="24"/>
      <c r="C48" s="77"/>
      <c r="D48" s="77" t="s">
        <v>47</v>
      </c>
      <c r="E48" s="24"/>
      <c r="F48" s="24"/>
      <c r="G48" s="25"/>
      <c r="H48" s="26">
        <f>+L48+N48+P48+R48</f>
        <v>91315051</v>
      </c>
      <c r="I48" s="26"/>
      <c r="J48" s="107"/>
      <c r="K48" s="25"/>
      <c r="L48" s="27">
        <v>29096481</v>
      </c>
      <c r="M48" s="27"/>
      <c r="N48" s="27"/>
      <c r="O48" s="27"/>
      <c r="P48" s="27">
        <v>62196184</v>
      </c>
      <c r="Q48" s="27"/>
      <c r="R48" s="27">
        <v>22386</v>
      </c>
    </row>
    <row r="49" spans="2:26" ht="18.75" customHeight="1" x14ac:dyDescent="0.4">
      <c r="B49" s="24"/>
      <c r="C49" s="77"/>
      <c r="D49" s="77" t="s">
        <v>48</v>
      </c>
      <c r="E49" s="24"/>
      <c r="F49" s="24"/>
      <c r="G49" s="25"/>
      <c r="H49" s="26"/>
      <c r="I49" s="26"/>
      <c r="J49" s="107">
        <f>-(-L49-N49-P49-R49)</f>
        <v>58899896</v>
      </c>
      <c r="K49" s="25"/>
      <c r="L49" s="27">
        <v>1751290</v>
      </c>
      <c r="M49" s="27"/>
      <c r="N49" s="27">
        <v>690941</v>
      </c>
      <c r="O49" s="27"/>
      <c r="P49" s="27">
        <f>-394653</f>
        <v>-394653</v>
      </c>
      <c r="Q49" s="27"/>
      <c r="R49" s="27">
        <v>56852318</v>
      </c>
    </row>
    <row r="50" spans="2:26" ht="18.75" customHeight="1" x14ac:dyDescent="0.4">
      <c r="B50" s="24"/>
      <c r="C50" s="77"/>
      <c r="D50" s="77" t="s">
        <v>49</v>
      </c>
      <c r="E50" s="24"/>
      <c r="F50" s="24"/>
      <c r="G50" s="25"/>
      <c r="H50" s="26"/>
      <c r="I50" s="26"/>
      <c r="J50" s="27">
        <f>-(-L50-N50-P50-R50)</f>
        <v>24771</v>
      </c>
      <c r="K50" s="25"/>
      <c r="L50" s="27"/>
      <c r="M50" s="26"/>
      <c r="N50" s="27"/>
      <c r="O50" s="26"/>
      <c r="P50" s="27">
        <v>24771</v>
      </c>
      <c r="Q50" s="27"/>
      <c r="R50" s="27"/>
      <c r="W50" s="59">
        <v>-28878977.640000001</v>
      </c>
      <c r="X50" s="59">
        <v>0</v>
      </c>
      <c r="Y50" s="59">
        <v>-5305356.66</v>
      </c>
      <c r="Z50" s="59">
        <v>-35783.79</v>
      </c>
    </row>
    <row r="51" spans="2:26" ht="19" x14ac:dyDescent="0.4">
      <c r="B51" s="24"/>
      <c r="C51" s="77"/>
      <c r="D51" s="77" t="s">
        <v>51</v>
      </c>
      <c r="E51" s="24"/>
      <c r="F51" s="24"/>
      <c r="G51" s="25"/>
      <c r="H51" s="26"/>
      <c r="I51" s="26"/>
      <c r="J51" s="107">
        <f>-(-L51-N51-P51-R51)</f>
        <v>479123692</v>
      </c>
      <c r="K51" s="25"/>
      <c r="L51" s="27">
        <v>374759029</v>
      </c>
      <c r="M51" s="26"/>
      <c r="N51" s="27"/>
      <c r="O51" s="26"/>
      <c r="P51" s="27">
        <v>104364663</v>
      </c>
      <c r="Q51" s="27"/>
      <c r="R51" s="27"/>
    </row>
    <row r="52" spans="2:26" ht="3.75" customHeight="1" x14ac:dyDescent="0.4">
      <c r="B52" s="24"/>
      <c r="C52" s="24"/>
      <c r="D52" s="87"/>
      <c r="E52" s="24"/>
      <c r="F52" s="24"/>
      <c r="G52" s="25"/>
      <c r="H52" s="26"/>
      <c r="I52" s="26"/>
      <c r="J52" s="27"/>
      <c r="K52" s="25"/>
      <c r="L52" s="27"/>
      <c r="M52" s="26"/>
      <c r="N52" s="27"/>
      <c r="O52" s="26"/>
      <c r="P52" s="27"/>
      <c r="Q52" s="26"/>
      <c r="R52" s="27"/>
    </row>
    <row r="53" spans="2:26" ht="19" x14ac:dyDescent="0.4">
      <c r="B53" s="24"/>
      <c r="C53" s="24"/>
      <c r="D53" s="24"/>
      <c r="E53" s="77" t="s">
        <v>52</v>
      </c>
      <c r="F53" s="24"/>
      <c r="G53" s="25"/>
      <c r="H53" s="78">
        <f>SUM(H42:H52)</f>
        <v>629463258</v>
      </c>
      <c r="I53" s="26"/>
      <c r="J53" s="79">
        <f>SUM(J49:J52)</f>
        <v>538048359</v>
      </c>
      <c r="K53" s="25"/>
      <c r="L53" s="78">
        <f>SUM(L42:L52)</f>
        <v>568463540</v>
      </c>
      <c r="M53" s="26"/>
      <c r="N53" s="78">
        <f>SUM(N42:N52)</f>
        <v>164735925</v>
      </c>
      <c r="O53" s="26"/>
      <c r="P53" s="78">
        <f>SUM(P42:P52)</f>
        <v>347535098</v>
      </c>
      <c r="Q53" s="26"/>
      <c r="R53" s="78">
        <f>SUM(R42:R52)</f>
        <v>86777054</v>
      </c>
    </row>
    <row r="54" spans="2:26" ht="4.5" customHeight="1" x14ac:dyDescent="0.4">
      <c r="B54" s="24"/>
      <c r="C54" s="73"/>
      <c r="D54" s="24"/>
      <c r="E54" s="24"/>
      <c r="F54" s="24"/>
      <c r="G54" s="25"/>
      <c r="H54" s="26"/>
      <c r="I54" s="26"/>
      <c r="J54" s="26"/>
      <c r="K54" s="25"/>
      <c r="L54" s="26"/>
      <c r="M54" s="26"/>
      <c r="N54" s="26"/>
      <c r="O54" s="26"/>
      <c r="P54" s="26"/>
      <c r="Q54" s="26"/>
      <c r="R54" s="26"/>
    </row>
    <row r="55" spans="2:26" ht="16.5" customHeight="1" x14ac:dyDescent="0.4">
      <c r="B55" s="24"/>
      <c r="C55" s="73" t="s">
        <v>53</v>
      </c>
      <c r="D55" s="24"/>
      <c r="E55" s="24"/>
      <c r="F55" s="24"/>
      <c r="G55" s="25"/>
      <c r="H55" s="26"/>
      <c r="I55" s="26"/>
      <c r="J55" s="26"/>
      <c r="K55" s="25"/>
      <c r="L55" s="26"/>
      <c r="M55" s="26"/>
      <c r="N55" s="26"/>
      <c r="O55" s="26"/>
      <c r="P55" s="26"/>
      <c r="Q55" s="26"/>
      <c r="R55" s="26"/>
    </row>
    <row r="56" spans="2:26" ht="21" customHeight="1" x14ac:dyDescent="0.4">
      <c r="B56" s="24"/>
      <c r="C56" s="77"/>
      <c r="D56" s="77" t="s">
        <v>54</v>
      </c>
      <c r="E56" s="24"/>
      <c r="F56" s="24"/>
      <c r="G56" s="25"/>
      <c r="H56" s="90">
        <f>+L56+N56+P56+R56</f>
        <v>426401724</v>
      </c>
      <c r="I56" s="26"/>
      <c r="J56" s="26"/>
      <c r="K56" s="25"/>
      <c r="L56" s="90"/>
      <c r="M56" s="26"/>
      <c r="N56" s="26"/>
      <c r="O56" s="26"/>
      <c r="P56" s="90">
        <v>426401724</v>
      </c>
      <c r="Q56" s="26"/>
      <c r="R56" s="26"/>
    </row>
    <row r="57" spans="2:26" ht="20.25" customHeight="1" x14ac:dyDescent="0.4">
      <c r="B57" s="73"/>
      <c r="C57" s="77"/>
      <c r="D57" s="77" t="s">
        <v>55</v>
      </c>
      <c r="E57" s="24"/>
      <c r="F57" s="24"/>
      <c r="G57" s="25"/>
      <c r="H57" s="90">
        <f>+L57+N57+P57+R57</f>
        <v>16075614</v>
      </c>
      <c r="I57" s="26"/>
      <c r="J57" s="90"/>
      <c r="K57" s="25"/>
      <c r="L57" s="90">
        <v>16075614</v>
      </c>
      <c r="M57" s="26"/>
      <c r="N57" s="90"/>
      <c r="O57" s="26"/>
      <c r="P57" s="90"/>
      <c r="Q57" s="26"/>
      <c r="R57" s="90"/>
    </row>
    <row r="58" spans="2:26" ht="3" customHeight="1" x14ac:dyDescent="0.4">
      <c r="B58" s="24"/>
      <c r="C58" s="24"/>
      <c r="D58" s="87"/>
      <c r="E58" s="24"/>
      <c r="F58" s="24"/>
      <c r="G58" s="25"/>
      <c r="H58" s="91"/>
      <c r="I58" s="26"/>
      <c r="J58" s="27"/>
      <c r="K58" s="25"/>
      <c r="L58" s="27"/>
      <c r="M58" s="26"/>
      <c r="N58" s="27"/>
      <c r="O58" s="26"/>
      <c r="P58" s="27"/>
      <c r="Q58" s="26"/>
      <c r="R58" s="27"/>
    </row>
    <row r="59" spans="2:26" ht="18.75" customHeight="1" x14ac:dyDescent="0.4">
      <c r="B59" s="73"/>
      <c r="C59" s="24"/>
      <c r="D59" s="24"/>
      <c r="E59" s="73" t="s">
        <v>56</v>
      </c>
      <c r="F59" s="24"/>
      <c r="G59" s="25"/>
      <c r="H59" s="26">
        <f>+H57+H56</f>
        <v>442477338</v>
      </c>
      <c r="I59" s="26"/>
      <c r="J59" s="92"/>
      <c r="K59" s="25"/>
      <c r="L59" s="78">
        <f>+L57+L56</f>
        <v>16075614</v>
      </c>
      <c r="M59" s="26"/>
      <c r="N59" s="78"/>
      <c r="O59" s="26"/>
      <c r="P59" s="78">
        <f>+P57+P56</f>
        <v>426401724</v>
      </c>
      <c r="Q59" s="26"/>
      <c r="R59" s="78"/>
    </row>
    <row r="60" spans="2:26" ht="3" customHeight="1" x14ac:dyDescent="0.4">
      <c r="B60" s="73"/>
      <c r="C60" s="24"/>
      <c r="D60" s="24"/>
      <c r="E60" s="24"/>
      <c r="F60" s="24"/>
      <c r="G60" s="25"/>
      <c r="H60" s="91"/>
      <c r="I60" s="26"/>
      <c r="J60" s="93"/>
      <c r="K60" s="25"/>
      <c r="L60" s="93"/>
      <c r="M60" s="26"/>
      <c r="N60" s="93"/>
      <c r="O60" s="26"/>
      <c r="P60" s="93"/>
      <c r="Q60" s="26"/>
      <c r="R60" s="93"/>
    </row>
    <row r="61" spans="2:26" ht="18.75" customHeight="1" x14ac:dyDescent="0.4">
      <c r="B61" s="73"/>
      <c r="C61" s="24"/>
      <c r="D61" s="87"/>
      <c r="E61" s="73" t="s">
        <v>57</v>
      </c>
      <c r="F61" s="24"/>
      <c r="G61" s="25"/>
      <c r="H61" s="94">
        <f>H53+H59</f>
        <v>1071940596</v>
      </c>
      <c r="I61" s="26"/>
      <c r="J61" s="94">
        <f>J53+J59</f>
        <v>538048359</v>
      </c>
      <c r="K61" s="25"/>
      <c r="L61" s="94">
        <f>L53+L59</f>
        <v>584539154</v>
      </c>
      <c r="M61" s="26"/>
      <c r="N61" s="94">
        <f>N53+N59</f>
        <v>164735925</v>
      </c>
      <c r="O61" s="26"/>
      <c r="P61" s="94">
        <f>P53+P59</f>
        <v>773936822</v>
      </c>
      <c r="Q61" s="26"/>
      <c r="R61" s="94">
        <f>R53+R59</f>
        <v>86777054</v>
      </c>
    </row>
    <row r="62" spans="2:26" ht="18.75" customHeight="1" x14ac:dyDescent="0.4">
      <c r="B62" s="72" t="s">
        <v>58</v>
      </c>
      <c r="C62" s="95"/>
      <c r="D62" s="24"/>
      <c r="E62" s="24"/>
      <c r="F62" s="24"/>
      <c r="G62" s="25"/>
      <c r="H62" s="90">
        <f>+L62+N62+P62+R62</f>
        <v>5881067467</v>
      </c>
      <c r="I62" s="26"/>
      <c r="J62" s="27"/>
      <c r="K62" s="25"/>
      <c r="L62" s="27">
        <v>348682321</v>
      </c>
      <c r="M62" s="108"/>
      <c r="N62" s="108">
        <v>1727392734</v>
      </c>
      <c r="O62" s="108"/>
      <c r="P62" s="108">
        <v>3174908023</v>
      </c>
      <c r="Q62" s="108"/>
      <c r="R62" s="108">
        <v>630084389</v>
      </c>
    </row>
    <row r="63" spans="2:26" ht="21.75" customHeight="1" thickBot="1" x14ac:dyDescent="0.45">
      <c r="B63" s="72" t="s">
        <v>59</v>
      </c>
      <c r="C63" s="24"/>
      <c r="D63" s="24"/>
      <c r="E63" s="24"/>
      <c r="F63" s="24"/>
      <c r="G63" s="81" t="s">
        <v>37</v>
      </c>
      <c r="H63" s="82">
        <f>+H61+H62</f>
        <v>6953008063</v>
      </c>
      <c r="I63" s="81" t="s">
        <v>15</v>
      </c>
      <c r="J63" s="82">
        <f>+J61+J62</f>
        <v>538048359</v>
      </c>
      <c r="K63" s="83" t="s">
        <v>15</v>
      </c>
      <c r="L63" s="82">
        <f>+L61+L62</f>
        <v>933221475</v>
      </c>
      <c r="M63" s="81" t="s">
        <v>15</v>
      </c>
      <c r="N63" s="82">
        <f>+N61+N62</f>
        <v>1892128659</v>
      </c>
      <c r="O63" s="81" t="s">
        <v>37</v>
      </c>
      <c r="P63" s="82">
        <f>+P61+P62</f>
        <v>3948844845</v>
      </c>
      <c r="Q63" s="81" t="s">
        <v>15</v>
      </c>
      <c r="R63" s="82">
        <f>+R61+R62</f>
        <v>716861443</v>
      </c>
    </row>
    <row r="64" spans="2:26" ht="16.5" customHeight="1" thickTop="1" x14ac:dyDescent="0.4">
      <c r="B64" s="73"/>
      <c r="C64" s="24"/>
      <c r="D64" s="24"/>
      <c r="E64" s="24"/>
      <c r="F64" s="24"/>
      <c r="G64" s="81"/>
      <c r="H64" s="96"/>
      <c r="I64" s="81"/>
      <c r="J64" s="96"/>
      <c r="K64" s="83"/>
      <c r="L64" s="96"/>
      <c r="M64" s="81"/>
      <c r="N64" s="96"/>
      <c r="O64" s="81"/>
      <c r="P64" s="96"/>
      <c r="Q64" s="81"/>
      <c r="R64" s="96"/>
    </row>
    <row r="65" spans="2:18" ht="21.75" customHeight="1" x14ac:dyDescent="0.4">
      <c r="B65" s="73"/>
      <c r="C65" s="24"/>
      <c r="D65" s="24"/>
      <c r="E65" s="24"/>
      <c r="F65" s="24"/>
      <c r="G65" s="81"/>
      <c r="H65" s="96"/>
      <c r="I65" s="81"/>
      <c r="J65" s="96"/>
      <c r="K65" s="83"/>
      <c r="L65" s="96"/>
      <c r="M65" s="81"/>
      <c r="N65" s="96"/>
      <c r="O65" s="81"/>
      <c r="P65" s="96"/>
      <c r="Q65" s="81"/>
      <c r="R65" s="96"/>
    </row>
    <row r="66" spans="2:18" ht="3" customHeight="1" x14ac:dyDescent="0.4">
      <c r="B66" s="60"/>
      <c r="C66" s="97"/>
      <c r="D66" s="60"/>
      <c r="E66" s="60"/>
      <c r="F66" s="60"/>
      <c r="G66" s="98"/>
      <c r="H66" s="99"/>
      <c r="I66" s="26"/>
      <c r="J66" s="99"/>
      <c r="K66" s="98"/>
      <c r="L66" s="99"/>
      <c r="M66" s="26"/>
      <c r="N66" s="99"/>
      <c r="O66" s="26"/>
      <c r="P66" s="99"/>
      <c r="Q66" s="26"/>
      <c r="R66" s="99"/>
    </row>
    <row r="67" spans="2:18" ht="21.5" x14ac:dyDescent="0.45">
      <c r="B67" s="112"/>
      <c r="C67" s="112"/>
      <c r="D67" s="112"/>
      <c r="E67" s="112"/>
      <c r="F67" s="112"/>
      <c r="G67" s="112"/>
      <c r="H67" s="112"/>
      <c r="I67" s="112"/>
      <c r="J67" s="112"/>
      <c r="K67" s="112"/>
      <c r="L67" s="112"/>
      <c r="M67" s="112"/>
      <c r="N67" s="112"/>
      <c r="O67" s="112"/>
      <c r="P67" s="112"/>
      <c r="Q67" s="112"/>
      <c r="R67" s="112"/>
    </row>
    <row r="68" spans="2:18" ht="2.25" customHeight="1" x14ac:dyDescent="0.35">
      <c r="G68" s="100"/>
      <c r="H68" s="101"/>
      <c r="I68" s="102"/>
      <c r="J68" s="102"/>
      <c r="K68" s="100"/>
      <c r="L68" s="102"/>
      <c r="M68" s="102"/>
      <c r="N68" s="102"/>
      <c r="O68" s="102"/>
      <c r="P68" s="102"/>
      <c r="Q68" s="102"/>
      <c r="R68" s="102"/>
    </row>
    <row r="72" spans="2:18" x14ac:dyDescent="0.35">
      <c r="H72" s="59">
        <f>H36-H63</f>
        <v>0</v>
      </c>
      <c r="J72" s="59">
        <f>J36-J63</f>
        <v>0</v>
      </c>
      <c r="L72" s="59">
        <f>L36-L63</f>
        <v>0</v>
      </c>
      <c r="N72" s="59">
        <f>N36-N63</f>
        <v>0</v>
      </c>
      <c r="P72" s="59">
        <f>P36-P63</f>
        <v>0</v>
      </c>
      <c r="R72" s="59">
        <f>R36-R63</f>
        <v>0</v>
      </c>
    </row>
    <row r="165" spans="8:18" x14ac:dyDescent="0.35">
      <c r="J165" s="59" t="s">
        <v>3</v>
      </c>
      <c r="N165" s="104" t="s">
        <v>3</v>
      </c>
      <c r="O165" s="104" t="s">
        <v>60</v>
      </c>
      <c r="R165" s="104" t="s">
        <v>61</v>
      </c>
    </row>
    <row r="166" spans="8:18" x14ac:dyDescent="0.35">
      <c r="H166" s="105" t="s">
        <v>62</v>
      </c>
      <c r="J166" s="104" t="s">
        <v>63</v>
      </c>
      <c r="L166" s="104" t="s">
        <v>62</v>
      </c>
      <c r="N166" s="104" t="s">
        <v>63</v>
      </c>
      <c r="O166" s="104" t="s">
        <v>64</v>
      </c>
      <c r="R166" s="104" t="s">
        <v>65</v>
      </c>
    </row>
  </sheetData>
  <mergeCells count="2">
    <mergeCell ref="D45:F45"/>
    <mergeCell ref="B67:R67"/>
  </mergeCells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MSDraw" shapeId="11265" r:id="rId3">
          <objectPr defaultSize="0" autoPict="0" r:id="rId4">
            <anchor moveWithCells="1" sizeWithCells="1">
              <from>
                <xdr:col>17</xdr:col>
                <xdr:colOff>939800</xdr:colOff>
                <xdr:row>63</xdr:row>
                <xdr:rowOff>38100</xdr:rowOff>
              </from>
              <to>
                <xdr:col>18</xdr:col>
                <xdr:colOff>38100</xdr:colOff>
                <xdr:row>65</xdr:row>
                <xdr:rowOff>0</xdr:rowOff>
              </to>
            </anchor>
          </objectPr>
        </oleObject>
      </mc:Choice>
      <mc:Fallback>
        <oleObject progId="MSDraw" shapeId="11265" r:id="rId3"/>
      </mc:Fallback>
    </mc:AlternateContent>
  </oleObject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39D4BB-CCC1-4E57-884D-3A4106FC1C30}">
  <dimension ref="B1:Z174"/>
  <sheetViews>
    <sheetView zoomScale="70" zoomScaleNormal="70" workbookViewId="0">
      <selection activeCell="J30" sqref="J30"/>
    </sheetView>
  </sheetViews>
  <sheetFormatPr baseColWidth="10" defaultColWidth="12" defaultRowHeight="15.5" x14ac:dyDescent="0.35"/>
  <cols>
    <col min="1" max="1" width="2.90625" style="59" customWidth="1"/>
    <col min="2" max="2" width="2.6328125" style="59" customWidth="1"/>
    <col min="3" max="3" width="1.81640625" style="59" customWidth="1"/>
    <col min="4" max="4" width="3.08984375" style="59" customWidth="1"/>
    <col min="5" max="5" width="4.6328125" style="59" customWidth="1"/>
    <col min="6" max="6" width="55.1796875" style="59" customWidth="1"/>
    <col min="7" max="7" width="3" style="59" customWidth="1"/>
    <col min="8" max="8" width="21.90625" style="59" customWidth="1"/>
    <col min="9" max="9" width="4.36328125" style="59" customWidth="1"/>
    <col min="10" max="10" width="21.453125" style="59" customWidth="1"/>
    <col min="11" max="11" width="4.36328125" style="59" customWidth="1"/>
    <col min="12" max="12" width="23.1796875" style="59" customWidth="1"/>
    <col min="13" max="13" width="4.36328125" style="59" customWidth="1"/>
    <col min="14" max="14" width="23.36328125" style="59" customWidth="1"/>
    <col min="15" max="15" width="4.36328125" style="59" customWidth="1"/>
    <col min="16" max="16" width="24.6328125" style="59" customWidth="1"/>
    <col min="17" max="17" width="4.453125" style="59" customWidth="1"/>
    <col min="18" max="18" width="24.90625" style="59" customWidth="1"/>
    <col min="19" max="19" width="1.1796875" style="59" customWidth="1"/>
    <col min="20" max="20" width="12" style="59"/>
    <col min="21" max="21" width="16.6328125" style="59" customWidth="1"/>
    <col min="22" max="22" width="17" style="59" customWidth="1"/>
    <col min="23" max="23" width="15.1796875" style="59" customWidth="1"/>
    <col min="24" max="24" width="17.08984375" style="59" customWidth="1"/>
    <col min="25" max="16384" width="12" style="59"/>
  </cols>
  <sheetData>
    <row r="1" spans="2:21" ht="10.5" customHeight="1" x14ac:dyDescent="0.35"/>
    <row r="2" spans="2:21" ht="2.25" customHeight="1" x14ac:dyDescent="0.35"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</row>
    <row r="3" spans="2:21" ht="6.75" customHeight="1" x14ac:dyDescent="0.35"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</row>
    <row r="4" spans="2:21" ht="6.75" customHeight="1" x14ac:dyDescent="0.35"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</row>
    <row r="5" spans="2:21" s="62" customFormat="1" ht="33" customHeight="1" x14ac:dyDescent="0.4">
      <c r="B5" s="61" t="s">
        <v>0</v>
      </c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59"/>
      <c r="U5" s="63"/>
    </row>
    <row r="6" spans="2:21" s="62" customFormat="1" ht="33" customHeight="1" x14ac:dyDescent="0.4">
      <c r="B6" s="64" t="s">
        <v>1</v>
      </c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59"/>
      <c r="U6" s="63"/>
    </row>
    <row r="7" spans="2:21" s="62" customFormat="1" ht="33" customHeight="1" x14ac:dyDescent="0.35">
      <c r="B7" s="64" t="s">
        <v>74</v>
      </c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59"/>
    </row>
    <row r="8" spans="2:21" ht="19" x14ac:dyDescent="0.35">
      <c r="B8" s="60"/>
      <c r="C8" s="60"/>
      <c r="D8" s="60"/>
      <c r="E8" s="60"/>
      <c r="F8" s="60"/>
      <c r="G8" s="60"/>
      <c r="H8" s="65"/>
      <c r="I8" s="66"/>
      <c r="J8" s="66"/>
      <c r="K8" s="66"/>
      <c r="L8" s="66"/>
      <c r="M8" s="66"/>
      <c r="N8" s="66" t="s">
        <v>3</v>
      </c>
      <c r="O8" s="66"/>
      <c r="P8" s="66" t="s">
        <v>4</v>
      </c>
      <c r="Q8" s="66"/>
      <c r="R8" s="66" t="s">
        <v>5</v>
      </c>
    </row>
    <row r="9" spans="2:21" ht="19" x14ac:dyDescent="0.35">
      <c r="B9" s="67"/>
      <c r="C9" s="60"/>
      <c r="D9" s="60"/>
      <c r="E9" s="60"/>
      <c r="F9" s="60"/>
      <c r="G9" s="60"/>
      <c r="H9" s="65" t="s">
        <v>6</v>
      </c>
      <c r="I9" s="66"/>
      <c r="J9" s="66" t="s">
        <v>7</v>
      </c>
      <c r="K9" s="66"/>
      <c r="L9" s="68" t="s">
        <v>8</v>
      </c>
      <c r="M9" s="69"/>
      <c r="N9" s="66" t="s">
        <v>9</v>
      </c>
      <c r="O9" s="66"/>
      <c r="P9" s="66" t="s">
        <v>10</v>
      </c>
      <c r="Q9" s="66"/>
      <c r="R9" s="66" t="s">
        <v>11</v>
      </c>
    </row>
    <row r="10" spans="2:21" ht="3" customHeight="1" thickBot="1" x14ac:dyDescent="0.4">
      <c r="B10" s="70"/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1"/>
    </row>
    <row r="11" spans="2:21" ht="3" customHeight="1" x14ac:dyDescent="0.35">
      <c r="B11" s="60"/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</row>
    <row r="12" spans="2:21" ht="21" customHeight="1" x14ac:dyDescent="0.4">
      <c r="B12" s="72" t="s">
        <v>12</v>
      </c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</row>
    <row r="13" spans="2:21" ht="21.75" customHeight="1" x14ac:dyDescent="0.4">
      <c r="B13" s="24"/>
      <c r="C13" s="73" t="s">
        <v>13</v>
      </c>
      <c r="D13" s="24"/>
      <c r="E13" s="24"/>
      <c r="F13" s="24"/>
      <c r="G13" s="25"/>
      <c r="H13" s="26"/>
      <c r="I13" s="26"/>
      <c r="J13" s="26"/>
      <c r="K13" s="25"/>
      <c r="L13" s="26"/>
      <c r="M13" s="26"/>
      <c r="N13" s="26"/>
      <c r="O13" s="26"/>
      <c r="P13" s="26"/>
      <c r="Q13" s="26"/>
      <c r="R13" s="26"/>
    </row>
    <row r="14" spans="2:21" ht="19" x14ac:dyDescent="0.4">
      <c r="B14" s="24"/>
      <c r="C14" s="23"/>
      <c r="D14" s="23" t="s">
        <v>14</v>
      </c>
      <c r="E14" s="24"/>
      <c r="F14" s="24"/>
      <c r="G14" s="74" t="s">
        <v>15</v>
      </c>
      <c r="H14" s="26">
        <f>+L14+N14+P14+R14</f>
        <v>1292131846</v>
      </c>
      <c r="I14" s="75" t="s">
        <v>15</v>
      </c>
      <c r="J14" s="26"/>
      <c r="K14" s="74" t="s">
        <v>15</v>
      </c>
      <c r="L14" s="26">
        <v>1426768837</v>
      </c>
      <c r="M14" s="75" t="s">
        <v>15</v>
      </c>
      <c r="N14" s="26">
        <v>220074021</v>
      </c>
      <c r="O14" s="75" t="s">
        <v>15</v>
      </c>
      <c r="P14" s="26">
        <v>-473451448</v>
      </c>
      <c r="Q14" s="75" t="s">
        <v>15</v>
      </c>
      <c r="R14" s="26">
        <v>118740436</v>
      </c>
    </row>
    <row r="15" spans="2:21" ht="19" x14ac:dyDescent="0.4">
      <c r="B15" s="24"/>
      <c r="C15" s="23"/>
      <c r="D15" s="23" t="s">
        <v>16</v>
      </c>
      <c r="E15" s="24"/>
      <c r="F15" s="24"/>
      <c r="G15" s="25"/>
      <c r="H15" s="26">
        <f>+L15+N15+P15+R15</f>
        <v>28162525</v>
      </c>
      <c r="I15" s="26"/>
      <c r="J15" s="26"/>
      <c r="K15" s="25"/>
      <c r="L15" s="26">
        <v>2351116</v>
      </c>
      <c r="M15" s="26"/>
      <c r="N15" s="26">
        <v>1500000</v>
      </c>
      <c r="O15" s="26"/>
      <c r="P15" s="26">
        <v>21811409</v>
      </c>
      <c r="Q15" s="26"/>
      <c r="R15" s="26">
        <v>2500000</v>
      </c>
    </row>
    <row r="16" spans="2:21" ht="19" x14ac:dyDescent="0.4">
      <c r="B16" s="24"/>
      <c r="C16" s="23"/>
      <c r="D16" s="23" t="s">
        <v>17</v>
      </c>
      <c r="E16" s="24"/>
      <c r="F16" s="24"/>
      <c r="G16" s="25"/>
      <c r="H16" s="26">
        <f>+L16+N16+P16+R16</f>
        <v>189820939</v>
      </c>
      <c r="I16" s="26"/>
      <c r="J16" s="26"/>
      <c r="K16" s="25"/>
      <c r="L16" s="26">
        <v>20775607</v>
      </c>
      <c r="M16" s="26"/>
      <c r="N16" s="26">
        <v>50869184</v>
      </c>
      <c r="O16" s="26"/>
      <c r="P16" s="26">
        <v>115088365</v>
      </c>
      <c r="Q16" s="26"/>
      <c r="R16" s="26">
        <v>3087783</v>
      </c>
    </row>
    <row r="17" spans="2:18" ht="19" x14ac:dyDescent="0.4">
      <c r="B17" s="24"/>
      <c r="C17" s="23"/>
      <c r="D17" s="23" t="s">
        <v>18</v>
      </c>
      <c r="E17" s="24"/>
      <c r="F17" s="24"/>
      <c r="G17" s="25"/>
      <c r="H17" s="26">
        <f>+L17+N17+P17+R17</f>
        <v>46027308</v>
      </c>
      <c r="I17" s="26"/>
      <c r="J17" s="26"/>
      <c r="K17" s="25"/>
      <c r="L17" s="26">
        <v>1219477</v>
      </c>
      <c r="M17" s="26"/>
      <c r="N17" s="26">
        <v>1656594</v>
      </c>
      <c r="O17" s="26"/>
      <c r="P17" s="26">
        <v>41532673</v>
      </c>
      <c r="Q17" s="26"/>
      <c r="R17" s="26">
        <v>1618564</v>
      </c>
    </row>
    <row r="18" spans="2:18" ht="19" x14ac:dyDescent="0.4">
      <c r="B18" s="24"/>
      <c r="C18" s="23"/>
      <c r="D18" s="23" t="s">
        <v>20</v>
      </c>
      <c r="E18" s="24"/>
      <c r="F18" s="24"/>
      <c r="G18" s="25"/>
      <c r="H18" s="26"/>
      <c r="I18" s="26"/>
      <c r="J18" s="76">
        <f>-(-L18-N18-P18-R18)</f>
        <v>38468545</v>
      </c>
      <c r="K18" s="25"/>
      <c r="L18" s="26">
        <v>23295337</v>
      </c>
      <c r="M18" s="26"/>
      <c r="N18" s="26"/>
      <c r="O18" s="26"/>
      <c r="P18" s="26">
        <v>2341567</v>
      </c>
      <c r="Q18" s="26"/>
      <c r="R18" s="26">
        <v>12831641</v>
      </c>
    </row>
    <row r="19" spans="2:18" ht="19" hidden="1" x14ac:dyDescent="0.4">
      <c r="B19" s="24"/>
      <c r="C19" s="23"/>
      <c r="D19" s="23" t="s">
        <v>21</v>
      </c>
      <c r="E19" s="24"/>
      <c r="F19" s="24"/>
      <c r="G19" s="25"/>
      <c r="H19" s="26"/>
      <c r="I19" s="26"/>
      <c r="J19" s="26">
        <f>-(-L19-N19-P19-R19)</f>
        <v>0</v>
      </c>
      <c r="K19" s="25"/>
      <c r="L19" s="26"/>
      <c r="M19" s="26"/>
      <c r="N19" s="26"/>
      <c r="O19" s="26"/>
      <c r="P19" s="26"/>
      <c r="Q19" s="26"/>
      <c r="R19" s="26"/>
    </row>
    <row r="20" spans="2:18" ht="19" x14ac:dyDescent="0.4">
      <c r="B20" s="24"/>
      <c r="C20" s="23"/>
      <c r="D20" s="23" t="s">
        <v>22</v>
      </c>
      <c r="E20" s="24"/>
      <c r="F20" s="24"/>
      <c r="G20" s="25"/>
      <c r="H20" s="26"/>
      <c r="I20" s="26"/>
      <c r="J20" s="76">
        <f>-(-L20-N20-P20-R20)</f>
        <v>1254929151</v>
      </c>
      <c r="K20" s="25"/>
      <c r="L20" s="26"/>
      <c r="M20" s="26"/>
      <c r="N20" s="26">
        <v>301892894</v>
      </c>
      <c r="O20" s="26"/>
      <c r="P20" s="26">
        <v>838747689</v>
      </c>
      <c r="Q20" s="26"/>
      <c r="R20" s="26">
        <v>114288568</v>
      </c>
    </row>
    <row r="21" spans="2:18" ht="19" hidden="1" x14ac:dyDescent="0.4">
      <c r="B21" s="24"/>
      <c r="C21" s="23"/>
      <c r="D21" s="24" t="s">
        <v>75</v>
      </c>
      <c r="E21" s="24"/>
      <c r="F21" s="24"/>
      <c r="G21" s="25"/>
      <c r="H21" s="26"/>
      <c r="I21" s="26"/>
      <c r="J21" s="76">
        <f>-(-L21-N21-P21-R21)</f>
        <v>0</v>
      </c>
      <c r="K21" s="25"/>
      <c r="L21" s="26"/>
      <c r="M21" s="26"/>
      <c r="N21" s="26"/>
      <c r="O21" s="26"/>
      <c r="P21" s="26"/>
      <c r="Q21" s="26"/>
      <c r="R21" s="26"/>
    </row>
    <row r="22" spans="2:18" ht="19" x14ac:dyDescent="0.4">
      <c r="B22" s="24"/>
      <c r="C22" s="23"/>
      <c r="D22" s="23" t="s">
        <v>23</v>
      </c>
      <c r="E22" s="24"/>
      <c r="F22" s="24"/>
      <c r="G22" s="25"/>
      <c r="H22" s="26">
        <f>+L22+N22+P22+R22</f>
        <v>151694770</v>
      </c>
      <c r="I22" s="26"/>
      <c r="J22" s="26"/>
      <c r="K22" s="25"/>
      <c r="L22" s="26">
        <v>-43723</v>
      </c>
      <c r="M22" s="26"/>
      <c r="N22" s="26">
        <v>126318080</v>
      </c>
      <c r="O22" s="26"/>
      <c r="P22" s="26"/>
      <c r="Q22" s="26"/>
      <c r="R22" s="26">
        <v>25420413</v>
      </c>
    </row>
    <row r="23" spans="2:18" ht="19" hidden="1" x14ac:dyDescent="0.4">
      <c r="B23" s="24"/>
      <c r="C23" s="23"/>
      <c r="D23" s="23" t="s">
        <v>24</v>
      </c>
      <c r="E23" s="24"/>
      <c r="F23" s="24"/>
      <c r="G23" s="25"/>
      <c r="H23" s="26">
        <f>+P23</f>
        <v>0</v>
      </c>
      <c r="I23" s="26"/>
      <c r="J23" s="26"/>
      <c r="K23" s="25"/>
      <c r="L23" s="26"/>
      <c r="M23" s="26"/>
      <c r="N23" s="26"/>
      <c r="O23" s="26"/>
      <c r="P23" s="26"/>
      <c r="Q23" s="26"/>
      <c r="R23" s="26"/>
    </row>
    <row r="24" spans="2:18" ht="19" x14ac:dyDescent="0.4">
      <c r="B24" s="24"/>
      <c r="C24" s="23"/>
      <c r="D24" s="23" t="s">
        <v>25</v>
      </c>
      <c r="E24" s="24"/>
      <c r="F24" s="24"/>
      <c r="G24" s="25"/>
      <c r="H24" s="26">
        <f>+P24</f>
        <v>1161551</v>
      </c>
      <c r="I24" s="26"/>
      <c r="J24" s="26"/>
      <c r="K24" s="25"/>
      <c r="L24" s="26"/>
      <c r="M24" s="26"/>
      <c r="N24" s="26"/>
      <c r="O24" s="26"/>
      <c r="P24" s="26">
        <v>1161551</v>
      </c>
      <c r="Q24" s="26"/>
      <c r="R24" s="26"/>
    </row>
    <row r="25" spans="2:18" ht="19" x14ac:dyDescent="0.4">
      <c r="B25" s="24"/>
      <c r="C25" s="24"/>
      <c r="D25" s="24"/>
      <c r="E25" s="77" t="s">
        <v>26</v>
      </c>
      <c r="F25" s="24"/>
      <c r="G25" s="25"/>
      <c r="H25" s="78">
        <f>SUM(H14:H24)</f>
        <v>1708998939</v>
      </c>
      <c r="I25" s="26"/>
      <c r="J25" s="79">
        <f>SUM(J18:J21)</f>
        <v>1293397696</v>
      </c>
      <c r="K25" s="25"/>
      <c r="L25" s="78">
        <f>SUM(L14:L23)</f>
        <v>1474366651</v>
      </c>
      <c r="M25" s="26"/>
      <c r="N25" s="78">
        <f>SUM(N14:N23)</f>
        <v>702310773</v>
      </c>
      <c r="O25" s="26"/>
      <c r="P25" s="78">
        <f>SUM(P14:P24)</f>
        <v>547231806</v>
      </c>
      <c r="Q25" s="26"/>
      <c r="R25" s="78">
        <f>SUM(R14:R23)</f>
        <v>278487405</v>
      </c>
    </row>
    <row r="26" spans="2:18" ht="3.75" customHeight="1" x14ac:dyDescent="0.4">
      <c r="B26" s="24"/>
      <c r="C26" s="24"/>
      <c r="D26" s="24"/>
      <c r="E26" s="24"/>
      <c r="F26" s="24"/>
      <c r="G26" s="25"/>
      <c r="H26" s="26"/>
      <c r="I26" s="26"/>
      <c r="J26" s="26"/>
      <c r="K26" s="25"/>
      <c r="L26" s="26"/>
      <c r="M26" s="26"/>
      <c r="N26" s="26"/>
      <c r="O26" s="26"/>
      <c r="P26" s="26"/>
      <c r="Q26" s="26"/>
      <c r="R26" s="26"/>
    </row>
    <row r="27" spans="2:18" ht="19" x14ac:dyDescent="0.4">
      <c r="B27" s="24"/>
      <c r="C27" s="23"/>
      <c r="D27" s="23" t="s">
        <v>27</v>
      </c>
      <c r="E27" s="24"/>
      <c r="F27" s="24"/>
      <c r="G27" s="25"/>
      <c r="H27" s="26">
        <f>+P27+R27+L27+N27</f>
        <v>896345000</v>
      </c>
      <c r="I27" s="26"/>
      <c r="J27" s="26"/>
      <c r="K27" s="25"/>
      <c r="L27" s="26">
        <v>4454658</v>
      </c>
      <c r="M27" s="26"/>
      <c r="N27" s="26"/>
      <c r="O27" s="26"/>
      <c r="P27" s="26">
        <v>822131745</v>
      </c>
      <c r="Q27" s="26"/>
      <c r="R27" s="26">
        <v>69758597</v>
      </c>
    </row>
    <row r="28" spans="2:18" ht="18.75" customHeight="1" x14ac:dyDescent="0.4">
      <c r="B28" s="24"/>
      <c r="C28" s="23"/>
      <c r="D28" s="23" t="s">
        <v>28</v>
      </c>
      <c r="E28" s="24"/>
      <c r="F28" s="24"/>
      <c r="G28" s="25"/>
      <c r="H28" s="26">
        <f>+L28+N28+P28+R28</f>
        <v>2213165495</v>
      </c>
      <c r="I28" s="26"/>
      <c r="J28" s="26"/>
      <c r="K28" s="25"/>
      <c r="L28" s="26">
        <v>127128781</v>
      </c>
      <c r="M28" s="26"/>
      <c r="N28" s="26">
        <v>566309879</v>
      </c>
      <c r="O28" s="26"/>
      <c r="P28" s="26">
        <v>1301885903</v>
      </c>
      <c r="Q28" s="26"/>
      <c r="R28" s="26">
        <v>217840932</v>
      </c>
    </row>
    <row r="29" spans="2:18" ht="19" x14ac:dyDescent="0.4">
      <c r="B29" s="24"/>
      <c r="C29" s="23"/>
      <c r="D29" s="23" t="s">
        <v>29</v>
      </c>
      <c r="E29" s="24"/>
      <c r="F29" s="24"/>
      <c r="G29" s="25"/>
      <c r="H29" s="26">
        <f>+P29</f>
        <v>27951039</v>
      </c>
      <c r="I29" s="26"/>
      <c r="J29" s="26"/>
      <c r="K29" s="25"/>
      <c r="L29" s="26"/>
      <c r="M29" s="26"/>
      <c r="N29" s="26"/>
      <c r="O29" s="26"/>
      <c r="P29" s="26">
        <v>27951039</v>
      </c>
      <c r="Q29" s="26"/>
      <c r="R29" s="26"/>
    </row>
    <row r="30" spans="2:18" ht="20" customHeight="1" x14ac:dyDescent="0.4">
      <c r="B30" s="24"/>
      <c r="C30" s="23"/>
      <c r="D30" s="23" t="s">
        <v>30</v>
      </c>
      <c r="E30" s="24"/>
      <c r="F30" s="24"/>
      <c r="G30" s="25"/>
      <c r="H30" s="26">
        <f>+P30</f>
        <v>17072170</v>
      </c>
      <c r="I30" s="26"/>
      <c r="J30" s="26"/>
      <c r="K30" s="25"/>
      <c r="L30" s="26"/>
      <c r="M30" s="26"/>
      <c r="N30" s="26"/>
      <c r="O30" s="26"/>
      <c r="P30" s="26">
        <v>17072170</v>
      </c>
      <c r="Q30" s="26"/>
      <c r="R30" s="26"/>
    </row>
    <row r="31" spans="2:18" ht="19" x14ac:dyDescent="0.4">
      <c r="B31" s="24"/>
      <c r="C31" s="23"/>
      <c r="D31" s="23" t="s">
        <v>31</v>
      </c>
      <c r="E31" s="24"/>
      <c r="F31" s="24"/>
      <c r="G31" s="25"/>
      <c r="H31" s="26"/>
      <c r="I31" s="24"/>
      <c r="J31" s="24"/>
      <c r="K31" s="24"/>
      <c r="L31" s="26"/>
      <c r="M31" s="24"/>
      <c r="N31" s="26"/>
      <c r="O31" s="26"/>
      <c r="P31" s="26"/>
      <c r="Q31" s="26"/>
      <c r="R31" s="26"/>
    </row>
    <row r="32" spans="2:18" ht="19" x14ac:dyDescent="0.4">
      <c r="B32" s="24"/>
      <c r="C32" s="77"/>
      <c r="D32" s="77" t="s">
        <v>32</v>
      </c>
      <c r="E32" s="24"/>
      <c r="F32" s="24"/>
      <c r="G32" s="25"/>
      <c r="H32" s="26">
        <f>+L32+N32+P32+R32</f>
        <v>497717595</v>
      </c>
      <c r="I32" s="26"/>
      <c r="J32" s="24"/>
      <c r="K32" s="24"/>
      <c r="L32" s="26">
        <v>76662368</v>
      </c>
      <c r="M32" s="24"/>
      <c r="N32" s="26">
        <v>418799561</v>
      </c>
      <c r="O32" s="26"/>
      <c r="P32" s="26">
        <v>1135930</v>
      </c>
      <c r="Q32" s="26"/>
      <c r="R32" s="26">
        <v>1119736</v>
      </c>
    </row>
    <row r="33" spans="2:18" ht="19" x14ac:dyDescent="0.4">
      <c r="B33" s="24"/>
      <c r="C33" s="77"/>
      <c r="D33" s="23" t="s">
        <v>33</v>
      </c>
      <c r="E33" s="24"/>
      <c r="F33" s="24"/>
      <c r="G33" s="25"/>
      <c r="H33" s="26">
        <f>+L33+N33+R33+P33</f>
        <v>8149114</v>
      </c>
      <c r="I33" s="26"/>
      <c r="J33" s="26"/>
      <c r="K33" s="25"/>
      <c r="L33" s="26"/>
      <c r="M33" s="24"/>
      <c r="N33" s="26"/>
      <c r="O33" s="26"/>
      <c r="P33" s="26">
        <v>8149114</v>
      </c>
      <c r="Q33" s="26"/>
      <c r="R33" s="26"/>
    </row>
    <row r="34" spans="2:18" ht="18.75" customHeight="1" x14ac:dyDescent="0.4">
      <c r="B34" s="24"/>
      <c r="C34" s="77"/>
      <c r="D34" s="23" t="s">
        <v>34</v>
      </c>
      <c r="E34" s="24"/>
      <c r="F34" s="24"/>
      <c r="G34" s="25"/>
      <c r="H34" s="26">
        <f>+L34+N34+R34+P34</f>
        <v>392715704</v>
      </c>
      <c r="I34" s="26"/>
      <c r="J34" s="26"/>
      <c r="K34" s="25"/>
      <c r="L34" s="26">
        <v>27625</v>
      </c>
      <c r="M34" s="26"/>
      <c r="N34" s="26">
        <v>140800</v>
      </c>
      <c r="O34" s="26"/>
      <c r="P34" s="26">
        <v>390368772</v>
      </c>
      <c r="Q34" s="26"/>
      <c r="R34" s="26">
        <v>2178507</v>
      </c>
    </row>
    <row r="35" spans="2:18" ht="19.5" customHeight="1" x14ac:dyDescent="0.4">
      <c r="B35" s="24"/>
      <c r="C35" s="77"/>
      <c r="D35" s="23" t="s">
        <v>35</v>
      </c>
      <c r="E35" s="24"/>
      <c r="F35" s="24"/>
      <c r="G35" s="25"/>
      <c r="H35" s="26">
        <f>+L35+N35+R35+P35</f>
        <v>166220770</v>
      </c>
      <c r="I35" s="26"/>
      <c r="J35" s="26"/>
      <c r="K35" s="25"/>
      <c r="L35" s="26">
        <v>-10743719</v>
      </c>
      <c r="M35" s="26"/>
      <c r="N35" s="26">
        <v>27761784</v>
      </c>
      <c r="O35" s="26"/>
      <c r="P35" s="26">
        <v>91723766</v>
      </c>
      <c r="Q35" s="26"/>
      <c r="R35" s="26">
        <v>57478939</v>
      </c>
    </row>
    <row r="36" spans="2:18" ht="18.75" hidden="1" customHeight="1" x14ac:dyDescent="0.4">
      <c r="B36" s="24"/>
      <c r="C36" s="77"/>
      <c r="D36" s="24" t="s">
        <v>68</v>
      </c>
      <c r="E36" s="24"/>
      <c r="F36" s="24"/>
      <c r="G36" s="25"/>
      <c r="H36" s="26">
        <f>+L36+N36+R36+P36</f>
        <v>0</v>
      </c>
      <c r="I36" s="26"/>
      <c r="J36" s="26"/>
      <c r="K36" s="25"/>
      <c r="L36" s="26"/>
      <c r="M36" s="26"/>
      <c r="N36" s="26"/>
      <c r="O36" s="26"/>
      <c r="P36" s="26"/>
      <c r="Q36" s="26"/>
      <c r="R36" s="26"/>
    </row>
    <row r="37" spans="2:18" ht="2.25" customHeight="1" x14ac:dyDescent="0.4">
      <c r="B37" s="24"/>
      <c r="C37" s="80"/>
      <c r="D37" s="24"/>
      <c r="E37" s="24"/>
      <c r="F37" s="24"/>
      <c r="G37" s="25"/>
      <c r="H37" s="26"/>
      <c r="I37" s="26"/>
      <c r="J37" s="26"/>
      <c r="K37" s="25"/>
      <c r="L37" s="26"/>
      <c r="M37" s="26"/>
      <c r="N37" s="26"/>
      <c r="O37" s="26"/>
      <c r="P37" s="26"/>
      <c r="Q37" s="26"/>
      <c r="R37" s="26"/>
    </row>
    <row r="38" spans="2:18" ht="21" customHeight="1" thickBot="1" x14ac:dyDescent="0.45">
      <c r="B38" s="80" t="s">
        <v>36</v>
      </c>
      <c r="C38" s="24"/>
      <c r="D38" s="24"/>
      <c r="E38" s="80"/>
      <c r="F38" s="24"/>
      <c r="G38" s="81" t="s">
        <v>37</v>
      </c>
      <c r="H38" s="82">
        <f>SUM(H25:H36)</f>
        <v>5928335826</v>
      </c>
      <c r="I38" s="81" t="s">
        <v>38</v>
      </c>
      <c r="J38" s="82">
        <f>SUM(J25:J36)</f>
        <v>1293397696</v>
      </c>
      <c r="K38" s="83" t="s">
        <v>38</v>
      </c>
      <c r="L38" s="82">
        <f>SUM(L25:L36)</f>
        <v>1671896364</v>
      </c>
      <c r="M38" s="81" t="s">
        <v>15</v>
      </c>
      <c r="N38" s="82">
        <f>SUM(N25:N36)</f>
        <v>1715322797</v>
      </c>
      <c r="O38" s="81" t="s">
        <v>37</v>
      </c>
      <c r="P38" s="82">
        <f>SUM(P25:P36)</f>
        <v>3207650245</v>
      </c>
      <c r="Q38" s="81" t="s">
        <v>15</v>
      </c>
      <c r="R38" s="82">
        <f>SUM(R25:R36)</f>
        <v>626864116</v>
      </c>
    </row>
    <row r="39" spans="2:18" ht="3.75" customHeight="1" thickTop="1" x14ac:dyDescent="0.4">
      <c r="B39" s="24"/>
      <c r="C39" s="77"/>
      <c r="D39" s="24"/>
      <c r="E39" s="24"/>
      <c r="F39" s="24"/>
      <c r="G39" s="25"/>
      <c r="H39" s="26"/>
      <c r="I39" s="26"/>
      <c r="J39" s="26"/>
      <c r="K39" s="25"/>
      <c r="L39" s="26"/>
      <c r="M39" s="26"/>
      <c r="N39" s="26"/>
      <c r="O39" s="26"/>
      <c r="P39" s="26"/>
      <c r="Q39" s="26"/>
      <c r="R39" s="26"/>
    </row>
    <row r="40" spans="2:18" ht="3.75" customHeight="1" x14ac:dyDescent="0.4">
      <c r="B40" s="24"/>
      <c r="C40" s="84"/>
      <c r="D40" s="24"/>
      <c r="E40" s="24"/>
      <c r="F40" s="24"/>
      <c r="G40" s="25"/>
      <c r="H40" s="26"/>
      <c r="I40" s="26"/>
      <c r="J40" s="26"/>
      <c r="K40" s="25"/>
      <c r="L40" s="26"/>
      <c r="M40" s="26"/>
      <c r="N40" s="26"/>
      <c r="O40" s="26"/>
      <c r="P40" s="26"/>
      <c r="Q40" s="26"/>
      <c r="R40" s="26"/>
    </row>
    <row r="41" spans="2:18" ht="18" customHeight="1" x14ac:dyDescent="0.4">
      <c r="B41" s="80" t="s">
        <v>39</v>
      </c>
      <c r="C41" s="85"/>
      <c r="D41" s="85"/>
      <c r="E41" s="85"/>
      <c r="F41" s="85"/>
      <c r="G41" s="86"/>
      <c r="H41" s="26"/>
      <c r="I41" s="26"/>
      <c r="J41" s="26"/>
      <c r="K41" s="25"/>
      <c r="L41" s="26"/>
      <c r="M41" s="26"/>
      <c r="N41" s="26"/>
      <c r="O41" s="26"/>
      <c r="P41" s="26"/>
      <c r="Q41" s="26"/>
      <c r="R41" s="26"/>
    </row>
    <row r="42" spans="2:18" ht="3.75" customHeight="1" x14ac:dyDescent="0.4">
      <c r="B42" s="24"/>
      <c r="C42" s="24"/>
      <c r="D42" s="24"/>
      <c r="E42" s="24"/>
      <c r="F42" s="24"/>
      <c r="G42" s="25"/>
      <c r="H42" s="26"/>
      <c r="I42" s="26"/>
      <c r="J42" s="26"/>
      <c r="K42" s="25"/>
      <c r="L42" s="26"/>
      <c r="M42" s="26"/>
      <c r="N42" s="26"/>
      <c r="O42" s="26"/>
      <c r="P42" s="26"/>
      <c r="Q42" s="26"/>
      <c r="R42" s="26"/>
    </row>
    <row r="43" spans="2:18" ht="16.5" customHeight="1" x14ac:dyDescent="0.4">
      <c r="B43" s="24"/>
      <c r="C43" s="73" t="s">
        <v>40</v>
      </c>
      <c r="D43" s="24"/>
      <c r="E43" s="24"/>
      <c r="F43" s="24"/>
      <c r="G43" s="24"/>
      <c r="H43" s="26"/>
      <c r="I43" s="26"/>
      <c r="J43" s="26"/>
      <c r="K43" s="25"/>
      <c r="L43" s="26"/>
      <c r="M43" s="26"/>
      <c r="N43" s="26"/>
      <c r="O43" s="26"/>
      <c r="P43" s="26"/>
      <c r="Q43" s="26"/>
      <c r="R43" s="26"/>
    </row>
    <row r="44" spans="2:18" ht="18.75" customHeight="1" x14ac:dyDescent="0.4">
      <c r="B44" s="24"/>
      <c r="C44" s="77" t="s">
        <v>41</v>
      </c>
      <c r="D44" s="87"/>
      <c r="E44" s="24"/>
      <c r="F44" s="24"/>
      <c r="G44" s="24"/>
      <c r="H44" s="26"/>
      <c r="I44" s="24"/>
      <c r="J44" s="26"/>
      <c r="K44" s="24"/>
      <c r="L44" s="26"/>
      <c r="M44" s="24"/>
      <c r="N44" s="26"/>
      <c r="O44" s="24"/>
      <c r="P44" s="26"/>
      <c r="Q44" s="24"/>
      <c r="R44" s="26"/>
    </row>
    <row r="45" spans="2:18" ht="19" x14ac:dyDescent="0.4">
      <c r="B45" s="24"/>
      <c r="C45" s="77"/>
      <c r="D45" s="77" t="s">
        <v>42</v>
      </c>
      <c r="E45" s="24"/>
      <c r="F45" s="24"/>
      <c r="G45" s="74" t="s">
        <v>15</v>
      </c>
      <c r="H45" s="26">
        <f t="shared" ref="H45:H53" si="0">+L45+N45+P45+R45</f>
        <v>131995621</v>
      </c>
      <c r="I45" s="74" t="s">
        <v>15</v>
      </c>
      <c r="J45" s="26"/>
      <c r="K45" s="74" t="s">
        <v>15</v>
      </c>
      <c r="L45" s="26">
        <v>11693342</v>
      </c>
      <c r="M45" s="74" t="s">
        <v>15</v>
      </c>
      <c r="N45" s="26">
        <v>103857204</v>
      </c>
      <c r="O45" s="74" t="s">
        <v>15</v>
      </c>
      <c r="P45" s="26">
        <v>654390</v>
      </c>
      <c r="Q45" s="74" t="s">
        <v>15</v>
      </c>
      <c r="R45" s="26">
        <v>15790685</v>
      </c>
    </row>
    <row r="46" spans="2:18" ht="18.75" hidden="1" customHeight="1" x14ac:dyDescent="0.4">
      <c r="B46" s="24"/>
      <c r="C46" s="77"/>
      <c r="D46" s="77" t="s">
        <v>43</v>
      </c>
      <c r="E46" s="24"/>
      <c r="F46" s="24"/>
      <c r="G46" s="74"/>
      <c r="H46" s="26">
        <f t="shared" si="0"/>
        <v>0</v>
      </c>
      <c r="I46" s="74"/>
      <c r="J46" s="26"/>
      <c r="K46" s="74"/>
      <c r="L46" s="26"/>
      <c r="M46" s="74"/>
      <c r="N46" s="26"/>
      <c r="O46" s="74"/>
      <c r="P46" s="26"/>
      <c r="Q46" s="74"/>
      <c r="R46" s="26"/>
    </row>
    <row r="47" spans="2:18" ht="18.75" customHeight="1" x14ac:dyDescent="0.4">
      <c r="B47" s="24"/>
      <c r="C47" s="77"/>
      <c r="D47" s="77" t="s">
        <v>44</v>
      </c>
      <c r="E47" s="24"/>
      <c r="F47" s="24"/>
      <c r="G47" s="74"/>
      <c r="H47" s="26">
        <f t="shared" si="0"/>
        <v>74064605</v>
      </c>
      <c r="I47" s="74"/>
      <c r="J47" s="26"/>
      <c r="K47" s="74"/>
      <c r="L47" s="26">
        <v>74064605</v>
      </c>
      <c r="M47" s="74"/>
      <c r="N47" s="26"/>
      <c r="O47" s="74"/>
      <c r="P47" s="26"/>
      <c r="Q47" s="74"/>
      <c r="R47" s="26"/>
    </row>
    <row r="48" spans="2:18" ht="18.75" customHeight="1" x14ac:dyDescent="0.4">
      <c r="B48" s="24"/>
      <c r="C48" s="77"/>
      <c r="D48" s="77" t="s">
        <v>69</v>
      </c>
      <c r="E48" s="24"/>
      <c r="F48" s="24"/>
      <c r="G48" s="74"/>
      <c r="H48" s="26">
        <f t="shared" si="0"/>
        <v>5482576</v>
      </c>
      <c r="I48" s="74"/>
      <c r="J48" s="26"/>
      <c r="K48" s="74"/>
      <c r="L48" s="26">
        <v>5479796</v>
      </c>
      <c r="M48" s="74"/>
      <c r="N48" s="26">
        <v>7679</v>
      </c>
      <c r="O48" s="74"/>
      <c r="P48" s="26"/>
      <c r="Q48" s="74"/>
      <c r="R48" s="26">
        <v>-4899</v>
      </c>
    </row>
    <row r="49" spans="2:26" ht="22.5" customHeight="1" x14ac:dyDescent="0.4">
      <c r="B49" s="24"/>
      <c r="C49" s="24"/>
      <c r="D49" s="111" t="s">
        <v>70</v>
      </c>
      <c r="E49" s="111"/>
      <c r="F49" s="111"/>
      <c r="G49" s="74"/>
      <c r="H49" s="26">
        <f t="shared" si="0"/>
        <v>57244</v>
      </c>
      <c r="I49" s="74"/>
      <c r="J49" s="26"/>
      <c r="K49" s="74"/>
      <c r="L49" s="26">
        <v>55774</v>
      </c>
      <c r="M49" s="74"/>
      <c r="N49" s="26">
        <v>1324</v>
      </c>
      <c r="O49" s="74"/>
      <c r="P49" s="26"/>
      <c r="Q49" s="74"/>
      <c r="R49" s="26">
        <v>146</v>
      </c>
    </row>
    <row r="50" spans="2:26" ht="22.5" hidden="1" customHeight="1" x14ac:dyDescent="0.4">
      <c r="B50" s="24"/>
      <c r="C50" s="24"/>
      <c r="D50" s="77" t="s">
        <v>71</v>
      </c>
      <c r="E50" s="88"/>
      <c r="F50" s="88"/>
      <c r="G50" s="74"/>
      <c r="H50" s="26">
        <f t="shared" si="0"/>
        <v>0</v>
      </c>
      <c r="I50" s="74"/>
      <c r="J50" s="26"/>
      <c r="K50" s="74"/>
      <c r="L50" s="26"/>
      <c r="M50" s="74"/>
      <c r="N50" s="26"/>
      <c r="O50" s="74"/>
      <c r="P50" s="26"/>
      <c r="Q50" s="74"/>
      <c r="R50" s="26"/>
    </row>
    <row r="51" spans="2:26" ht="22.5" hidden="1" customHeight="1" x14ac:dyDescent="0.4">
      <c r="B51" s="24"/>
      <c r="C51" s="24"/>
      <c r="D51" s="77" t="s">
        <v>72</v>
      </c>
      <c r="E51" s="88"/>
      <c r="F51" s="88"/>
      <c r="G51" s="74"/>
      <c r="H51" s="26">
        <f t="shared" si="0"/>
        <v>0</v>
      </c>
      <c r="I51" s="74"/>
      <c r="J51" s="26"/>
      <c r="K51" s="74"/>
      <c r="L51" s="26"/>
      <c r="M51" s="74"/>
      <c r="N51" s="26"/>
      <c r="O51" s="74"/>
      <c r="P51" s="26"/>
      <c r="Q51" s="74"/>
      <c r="R51" s="26"/>
    </row>
    <row r="52" spans="2:26" ht="22.5" hidden="1" customHeight="1" x14ac:dyDescent="0.4">
      <c r="B52" s="24"/>
      <c r="C52" s="24"/>
      <c r="D52" s="77" t="s">
        <v>73</v>
      </c>
      <c r="E52" s="88"/>
      <c r="F52" s="88"/>
      <c r="G52" s="74"/>
      <c r="H52" s="26">
        <f t="shared" si="0"/>
        <v>0</v>
      </c>
      <c r="I52" s="74"/>
      <c r="J52" s="26"/>
      <c r="K52" s="74"/>
      <c r="L52" s="26"/>
      <c r="M52" s="74"/>
      <c r="N52" s="26"/>
      <c r="O52" s="74"/>
      <c r="P52" s="26"/>
      <c r="Q52" s="74"/>
      <c r="R52" s="26"/>
    </row>
    <row r="53" spans="2:26" ht="18.75" customHeight="1" x14ac:dyDescent="0.4">
      <c r="B53" s="24"/>
      <c r="C53" s="77"/>
      <c r="D53" s="77" t="s">
        <v>46</v>
      </c>
      <c r="E53" s="24"/>
      <c r="F53" s="24"/>
      <c r="G53" s="25"/>
      <c r="H53" s="26">
        <f t="shared" si="0"/>
        <v>159068085</v>
      </c>
      <c r="I53" s="26"/>
      <c r="J53" s="26"/>
      <c r="K53" s="25"/>
      <c r="L53" s="26">
        <v>37118985</v>
      </c>
      <c r="M53" s="74"/>
      <c r="N53" s="26">
        <v>12179514</v>
      </c>
      <c r="O53" s="74"/>
      <c r="P53" s="26">
        <v>52377631</v>
      </c>
      <c r="Q53" s="74"/>
      <c r="R53" s="26">
        <v>57391955</v>
      </c>
    </row>
    <row r="54" spans="2:26" ht="18.75" customHeight="1" x14ac:dyDescent="0.4">
      <c r="B54" s="24"/>
      <c r="C54" s="77"/>
      <c r="D54" s="77" t="s">
        <v>47</v>
      </c>
      <c r="E54" s="24"/>
      <c r="F54" s="24"/>
      <c r="G54" s="25"/>
      <c r="H54" s="26">
        <f>+L54+N54+P54+R54</f>
        <v>34220118</v>
      </c>
      <c r="I54" s="26"/>
      <c r="J54" s="76"/>
      <c r="K54" s="25"/>
      <c r="L54" s="26">
        <v>28878977</v>
      </c>
      <c r="M54" s="26"/>
      <c r="N54" s="26"/>
      <c r="O54" s="26"/>
      <c r="P54" s="26">
        <v>5305357</v>
      </c>
      <c r="Q54" s="26"/>
      <c r="R54" s="26">
        <v>35784</v>
      </c>
    </row>
    <row r="55" spans="2:26" ht="18.75" customHeight="1" x14ac:dyDescent="0.4">
      <c r="B55" s="24"/>
      <c r="C55" s="77"/>
      <c r="D55" s="77" t="s">
        <v>48</v>
      </c>
      <c r="E55" s="24"/>
      <c r="F55" s="24"/>
      <c r="G55" s="25"/>
      <c r="H55" s="26"/>
      <c r="I55" s="26"/>
      <c r="J55" s="76">
        <f>-(-L55-N55-P55-R55)</f>
        <v>38482778</v>
      </c>
      <c r="K55" s="25"/>
      <c r="L55" s="26">
        <v>1751290</v>
      </c>
      <c r="M55" s="26"/>
      <c r="N55" s="26">
        <v>690756</v>
      </c>
      <c r="O55" s="26"/>
      <c r="P55" s="26">
        <v>-394653</v>
      </c>
      <c r="Q55" s="26"/>
      <c r="R55" s="26">
        <v>36435385</v>
      </c>
    </row>
    <row r="56" spans="2:26" ht="18.75" hidden="1" customHeight="1" x14ac:dyDescent="0.4">
      <c r="B56" s="24"/>
      <c r="C56" s="77"/>
      <c r="D56" s="77" t="s">
        <v>49</v>
      </c>
      <c r="E56" s="24"/>
      <c r="F56" s="24"/>
      <c r="G56" s="25"/>
      <c r="H56" s="26"/>
      <c r="I56" s="26"/>
      <c r="J56" s="26">
        <f>-(-L56-N56-P56-R56)</f>
        <v>0</v>
      </c>
      <c r="K56" s="25"/>
      <c r="L56" s="26"/>
      <c r="M56" s="26"/>
      <c r="N56" s="26"/>
      <c r="O56" s="26"/>
      <c r="P56" s="26"/>
      <c r="Q56" s="26"/>
      <c r="R56" s="26"/>
      <c r="W56" s="59">
        <v>-28878977.640000001</v>
      </c>
      <c r="X56" s="59">
        <v>0</v>
      </c>
      <c r="Y56" s="59">
        <v>-5305356.66</v>
      </c>
      <c r="Z56" s="59">
        <v>-35783.79</v>
      </c>
    </row>
    <row r="57" spans="2:26" ht="19" hidden="1" x14ac:dyDescent="0.4">
      <c r="B57" s="24"/>
      <c r="C57" s="77" t="s">
        <v>50</v>
      </c>
      <c r="D57" s="77"/>
      <c r="E57" s="24"/>
      <c r="F57" s="24"/>
      <c r="G57" s="25"/>
      <c r="H57" s="26"/>
      <c r="I57" s="26"/>
      <c r="J57" s="76"/>
      <c r="K57" s="25"/>
      <c r="L57" s="26"/>
      <c r="M57" s="26"/>
      <c r="N57" s="26"/>
      <c r="O57" s="26"/>
      <c r="P57" s="26"/>
      <c r="Q57" s="26"/>
      <c r="R57" s="89"/>
    </row>
    <row r="58" spans="2:26" ht="19" x14ac:dyDescent="0.4">
      <c r="B58" s="24"/>
      <c r="C58" s="77"/>
      <c r="D58" s="77" t="s">
        <v>51</v>
      </c>
      <c r="E58" s="24"/>
      <c r="F58" s="24"/>
      <c r="G58" s="25"/>
      <c r="H58" s="26"/>
      <c r="I58" s="26"/>
      <c r="J58" s="76">
        <f>-(-L58-N58-P58-R58)</f>
        <v>1254914918</v>
      </c>
      <c r="K58" s="25"/>
      <c r="L58" s="26">
        <v>1254914918</v>
      </c>
      <c r="M58" s="26"/>
      <c r="N58" s="26"/>
      <c r="O58" s="26"/>
      <c r="P58" s="26"/>
      <c r="Q58" s="26"/>
      <c r="R58" s="26"/>
    </row>
    <row r="59" spans="2:26" ht="19" hidden="1" x14ac:dyDescent="0.4">
      <c r="B59" s="24"/>
      <c r="C59" s="77"/>
      <c r="D59" s="24" t="s">
        <v>75</v>
      </c>
      <c r="E59" s="24"/>
      <c r="F59" s="24"/>
      <c r="G59" s="25"/>
      <c r="H59" s="26"/>
      <c r="I59" s="26"/>
      <c r="J59" s="76">
        <f>-(-L59-N59-P59-R59)</f>
        <v>0</v>
      </c>
      <c r="K59" s="25"/>
      <c r="L59" s="26"/>
      <c r="M59" s="26"/>
      <c r="N59" s="26"/>
      <c r="O59" s="26"/>
      <c r="P59" s="26"/>
      <c r="Q59" s="26"/>
      <c r="R59" s="26"/>
    </row>
    <row r="60" spans="2:26" ht="3.75" customHeight="1" x14ac:dyDescent="0.4">
      <c r="B60" s="24"/>
      <c r="C60" s="24"/>
      <c r="D60" s="87"/>
      <c r="E60" s="24"/>
      <c r="F60" s="24"/>
      <c r="G60" s="25"/>
      <c r="H60" s="26"/>
      <c r="I60" s="26"/>
      <c r="J60" s="26"/>
      <c r="K60" s="25"/>
      <c r="L60" s="26"/>
      <c r="M60" s="26"/>
      <c r="N60" s="26"/>
      <c r="O60" s="26"/>
      <c r="P60" s="26"/>
      <c r="Q60" s="26"/>
      <c r="R60" s="26"/>
    </row>
    <row r="61" spans="2:26" ht="19" x14ac:dyDescent="0.4">
      <c r="B61" s="24"/>
      <c r="C61" s="24"/>
      <c r="D61" s="24"/>
      <c r="E61" s="77" t="s">
        <v>52</v>
      </c>
      <c r="F61" s="24"/>
      <c r="G61" s="25"/>
      <c r="H61" s="78">
        <f>SUM(H44:H60)</f>
        <v>404888249</v>
      </c>
      <c r="I61" s="26"/>
      <c r="J61" s="79">
        <f>SUM(J55:J60)</f>
        <v>1293397696</v>
      </c>
      <c r="K61" s="25"/>
      <c r="L61" s="78">
        <f>SUM(L44:L60)</f>
        <v>1413957687</v>
      </c>
      <c r="M61" s="26"/>
      <c r="N61" s="78">
        <f>SUM(N44:N60)</f>
        <v>116736477</v>
      </c>
      <c r="O61" s="26"/>
      <c r="P61" s="78">
        <f>SUM(P44:P60)</f>
        <v>57942725</v>
      </c>
      <c r="Q61" s="26"/>
      <c r="R61" s="78">
        <f>SUM(R44:R60)</f>
        <v>109649056</v>
      </c>
    </row>
    <row r="62" spans="2:26" ht="4.5" customHeight="1" x14ac:dyDescent="0.4">
      <c r="B62" s="24"/>
      <c r="C62" s="73"/>
      <c r="D62" s="24"/>
      <c r="E62" s="24"/>
      <c r="F62" s="24"/>
      <c r="G62" s="25"/>
      <c r="H62" s="26"/>
      <c r="I62" s="26"/>
      <c r="J62" s="26"/>
      <c r="K62" s="25"/>
      <c r="L62" s="26"/>
      <c r="M62" s="26"/>
      <c r="N62" s="26"/>
      <c r="O62" s="26"/>
      <c r="P62" s="26"/>
      <c r="Q62" s="26"/>
      <c r="R62" s="26"/>
    </row>
    <row r="63" spans="2:26" ht="16.5" customHeight="1" x14ac:dyDescent="0.4">
      <c r="B63" s="24"/>
      <c r="C63" s="73" t="s">
        <v>53</v>
      </c>
      <c r="D63" s="24"/>
      <c r="E63" s="24"/>
      <c r="F63" s="24"/>
      <c r="G63" s="25"/>
      <c r="H63" s="26"/>
      <c r="I63" s="26"/>
      <c r="J63" s="26"/>
      <c r="K63" s="25"/>
      <c r="L63" s="26"/>
      <c r="M63" s="26"/>
      <c r="N63" s="26"/>
      <c r="O63" s="26"/>
      <c r="P63" s="26"/>
      <c r="Q63" s="26"/>
      <c r="R63" s="26"/>
    </row>
    <row r="64" spans="2:26" ht="21" customHeight="1" x14ac:dyDescent="0.4">
      <c r="B64" s="24"/>
      <c r="C64" s="77"/>
      <c r="D64" s="77" t="s">
        <v>54</v>
      </c>
      <c r="E64" s="24"/>
      <c r="F64" s="24"/>
      <c r="G64" s="25"/>
      <c r="H64" s="90">
        <f>+L64+N64+P64+R64</f>
        <v>284999907</v>
      </c>
      <c r="I64" s="26"/>
      <c r="J64" s="26"/>
      <c r="K64" s="25"/>
      <c r="L64" s="90"/>
      <c r="M64" s="26"/>
      <c r="N64" s="26"/>
      <c r="O64" s="26"/>
      <c r="P64" s="90">
        <v>284999907</v>
      </c>
      <c r="Q64" s="26"/>
      <c r="R64" s="26"/>
    </row>
    <row r="65" spans="2:18" ht="20.25" customHeight="1" x14ac:dyDescent="0.4">
      <c r="B65" s="73"/>
      <c r="C65" s="77"/>
      <c r="D65" s="77" t="s">
        <v>55</v>
      </c>
      <c r="E65" s="24"/>
      <c r="F65" s="24"/>
      <c r="G65" s="25"/>
      <c r="H65" s="90">
        <f>+L65+N65+P65+R65</f>
        <v>15437087</v>
      </c>
      <c r="I65" s="26"/>
      <c r="J65" s="90"/>
      <c r="K65" s="25"/>
      <c r="L65" s="90">
        <v>15437087</v>
      </c>
      <c r="M65" s="26"/>
      <c r="N65" s="90"/>
      <c r="O65" s="26"/>
      <c r="P65" s="90"/>
      <c r="Q65" s="26"/>
      <c r="R65" s="90"/>
    </row>
    <row r="66" spans="2:18" ht="3" customHeight="1" x14ac:dyDescent="0.4">
      <c r="B66" s="24"/>
      <c r="C66" s="24"/>
      <c r="D66" s="87"/>
      <c r="E66" s="24"/>
      <c r="F66" s="24"/>
      <c r="G66" s="25"/>
      <c r="H66" s="91"/>
      <c r="I66" s="26"/>
      <c r="J66" s="26"/>
      <c r="K66" s="25"/>
      <c r="L66" s="26"/>
      <c r="M66" s="26"/>
      <c r="N66" s="26"/>
      <c r="O66" s="26"/>
      <c r="P66" s="26"/>
      <c r="Q66" s="26"/>
      <c r="R66" s="26"/>
    </row>
    <row r="67" spans="2:18" ht="18.75" customHeight="1" x14ac:dyDescent="0.4">
      <c r="B67" s="73"/>
      <c r="C67" s="24"/>
      <c r="D67" s="24"/>
      <c r="E67" s="73" t="s">
        <v>56</v>
      </c>
      <c r="F67" s="24"/>
      <c r="G67" s="25"/>
      <c r="H67" s="26">
        <f>+H65+H64</f>
        <v>300436994</v>
      </c>
      <c r="I67" s="26"/>
      <c r="J67" s="92"/>
      <c r="K67" s="25"/>
      <c r="L67" s="78">
        <f>+L65+L64</f>
        <v>15437087</v>
      </c>
      <c r="M67" s="26"/>
      <c r="N67" s="78"/>
      <c r="O67" s="26"/>
      <c r="P67" s="78">
        <f>+P65+P64</f>
        <v>284999907</v>
      </c>
      <c r="Q67" s="26"/>
      <c r="R67" s="78"/>
    </row>
    <row r="68" spans="2:18" ht="3" customHeight="1" x14ac:dyDescent="0.4">
      <c r="B68" s="73"/>
      <c r="C68" s="24"/>
      <c r="D68" s="24"/>
      <c r="E68" s="24"/>
      <c r="F68" s="24"/>
      <c r="G68" s="25"/>
      <c r="H68" s="91"/>
      <c r="I68" s="26"/>
      <c r="J68" s="93"/>
      <c r="K68" s="25"/>
      <c r="L68" s="93"/>
      <c r="M68" s="26"/>
      <c r="N68" s="93"/>
      <c r="O68" s="26"/>
      <c r="P68" s="93"/>
      <c r="Q68" s="26"/>
      <c r="R68" s="93"/>
    </row>
    <row r="69" spans="2:18" ht="18.75" customHeight="1" x14ac:dyDescent="0.4">
      <c r="B69" s="73"/>
      <c r="C69" s="24"/>
      <c r="D69" s="87"/>
      <c r="E69" s="73" t="s">
        <v>57</v>
      </c>
      <c r="F69" s="24"/>
      <c r="G69" s="25"/>
      <c r="H69" s="94">
        <f>H61+H67</f>
        <v>705325243</v>
      </c>
      <c r="I69" s="26"/>
      <c r="J69" s="94">
        <f>J61+J67</f>
        <v>1293397696</v>
      </c>
      <c r="K69" s="25"/>
      <c r="L69" s="94">
        <f>L61+L67</f>
        <v>1429394774</v>
      </c>
      <c r="M69" s="26"/>
      <c r="N69" s="94">
        <f>N61+N67</f>
        <v>116736477</v>
      </c>
      <c r="O69" s="26"/>
      <c r="P69" s="94">
        <f>P61+P67</f>
        <v>342942632</v>
      </c>
      <c r="Q69" s="26"/>
      <c r="R69" s="94">
        <f>R61+R67</f>
        <v>109649056</v>
      </c>
    </row>
    <row r="70" spans="2:18" ht="18.75" customHeight="1" x14ac:dyDescent="0.4">
      <c r="B70" s="72" t="s">
        <v>58</v>
      </c>
      <c r="C70" s="95"/>
      <c r="D70" s="24"/>
      <c r="E70" s="24"/>
      <c r="F70" s="24"/>
      <c r="G70" s="25"/>
      <c r="H70" s="90">
        <f>+L70+N70+P70+R70</f>
        <v>5223010583</v>
      </c>
      <c r="I70" s="26"/>
      <c r="J70" s="26"/>
      <c r="K70" s="25"/>
      <c r="L70" s="26">
        <v>242501590</v>
      </c>
      <c r="M70" s="90"/>
      <c r="N70" s="90">
        <v>1598586320</v>
      </c>
      <c r="O70" s="90"/>
      <c r="P70" s="90">
        <v>2864707613</v>
      </c>
      <c r="Q70" s="90"/>
      <c r="R70" s="90">
        <v>517215060</v>
      </c>
    </row>
    <row r="71" spans="2:18" ht="21.75" customHeight="1" thickBot="1" x14ac:dyDescent="0.45">
      <c r="B71" s="72" t="s">
        <v>59</v>
      </c>
      <c r="C71" s="24"/>
      <c r="D71" s="24"/>
      <c r="E71" s="24"/>
      <c r="F71" s="24"/>
      <c r="G71" s="81" t="s">
        <v>37</v>
      </c>
      <c r="H71" s="82">
        <f>+H69+H70</f>
        <v>5928335826</v>
      </c>
      <c r="I71" s="81" t="s">
        <v>15</v>
      </c>
      <c r="J71" s="82">
        <f>+J69+J70</f>
        <v>1293397696</v>
      </c>
      <c r="K71" s="83" t="s">
        <v>15</v>
      </c>
      <c r="L71" s="82">
        <f>+L69+L70</f>
        <v>1671896364</v>
      </c>
      <c r="M71" s="81" t="s">
        <v>15</v>
      </c>
      <c r="N71" s="82">
        <f>+N69+N70</f>
        <v>1715322797</v>
      </c>
      <c r="O71" s="81" t="s">
        <v>37</v>
      </c>
      <c r="P71" s="82">
        <f>+P69+P70</f>
        <v>3207650245</v>
      </c>
      <c r="Q71" s="81" t="s">
        <v>15</v>
      </c>
      <c r="R71" s="82">
        <f>+R69+R70</f>
        <v>626864116</v>
      </c>
    </row>
    <row r="72" spans="2:18" ht="16.5" customHeight="1" thickTop="1" x14ac:dyDescent="0.4">
      <c r="B72" s="73"/>
      <c r="C72" s="24"/>
      <c r="D72" s="24"/>
      <c r="E72" s="24"/>
      <c r="F72" s="24"/>
      <c r="G72" s="81"/>
      <c r="H72" s="96"/>
      <c r="I72" s="81"/>
      <c r="J72" s="96"/>
      <c r="K72" s="83"/>
      <c r="L72" s="96"/>
      <c r="M72" s="81"/>
      <c r="N72" s="96"/>
      <c r="O72" s="81"/>
      <c r="P72" s="96"/>
      <c r="Q72" s="81"/>
      <c r="R72" s="96"/>
    </row>
    <row r="73" spans="2:18" ht="21.75" customHeight="1" x14ac:dyDescent="0.4">
      <c r="B73" s="73"/>
      <c r="C73" s="24"/>
      <c r="D73" s="24"/>
      <c r="E73" s="24"/>
      <c r="F73" s="24"/>
      <c r="G73" s="81"/>
      <c r="H73" s="96"/>
      <c r="I73" s="81"/>
      <c r="J73" s="96"/>
      <c r="K73" s="83"/>
      <c r="L73" s="96"/>
      <c r="M73" s="81"/>
      <c r="N73" s="96"/>
      <c r="O73" s="81"/>
      <c r="P73" s="96"/>
      <c r="Q73" s="81"/>
      <c r="R73" s="96"/>
    </row>
    <row r="74" spans="2:18" ht="3" customHeight="1" x14ac:dyDescent="0.4">
      <c r="B74" s="60"/>
      <c r="C74" s="97"/>
      <c r="D74" s="60"/>
      <c r="E74" s="60"/>
      <c r="F74" s="60"/>
      <c r="G74" s="98"/>
      <c r="H74" s="99"/>
      <c r="I74" s="26"/>
      <c r="J74" s="99"/>
      <c r="K74" s="98"/>
      <c r="L74" s="99"/>
      <c r="M74" s="26"/>
      <c r="N74" s="99"/>
      <c r="O74" s="26"/>
      <c r="P74" s="99"/>
      <c r="Q74" s="26"/>
      <c r="R74" s="99"/>
    </row>
    <row r="75" spans="2:18" ht="21.5" x14ac:dyDescent="0.45">
      <c r="B75" s="112"/>
      <c r="C75" s="112"/>
      <c r="D75" s="112"/>
      <c r="E75" s="112"/>
      <c r="F75" s="112"/>
      <c r="G75" s="112"/>
      <c r="H75" s="112"/>
      <c r="I75" s="112"/>
      <c r="J75" s="112"/>
      <c r="K75" s="112"/>
      <c r="L75" s="112"/>
      <c r="M75" s="112"/>
      <c r="N75" s="112"/>
      <c r="O75" s="112"/>
      <c r="P75" s="112"/>
      <c r="Q75" s="112"/>
      <c r="R75" s="112"/>
    </row>
    <row r="76" spans="2:18" ht="2.25" customHeight="1" x14ac:dyDescent="0.35">
      <c r="G76" s="100"/>
      <c r="H76" s="101"/>
      <c r="I76" s="102"/>
      <c r="J76" s="102"/>
      <c r="K76" s="100"/>
      <c r="L76" s="102"/>
      <c r="M76" s="102"/>
      <c r="N76" s="102"/>
      <c r="O76" s="102"/>
      <c r="P76" s="102"/>
      <c r="Q76" s="102"/>
      <c r="R76" s="102"/>
    </row>
    <row r="80" spans="2:18" x14ac:dyDescent="0.35">
      <c r="H80" s="103">
        <f>H38-H71</f>
        <v>0</v>
      </c>
      <c r="I80" s="103"/>
      <c r="J80" s="103">
        <f>J38-J71</f>
        <v>0</v>
      </c>
      <c r="K80" s="103"/>
      <c r="L80" s="103">
        <f>L38-L71</f>
        <v>0</v>
      </c>
      <c r="M80" s="103"/>
      <c r="N80" s="103">
        <f>N38-N71</f>
        <v>0</v>
      </c>
      <c r="O80" s="103"/>
      <c r="P80" s="103">
        <f>P38-P71</f>
        <v>0</v>
      </c>
      <c r="Q80" s="103"/>
      <c r="R80" s="103">
        <f>R38-R71</f>
        <v>0</v>
      </c>
    </row>
    <row r="173" spans="8:18" x14ac:dyDescent="0.35">
      <c r="J173" s="59" t="s">
        <v>3</v>
      </c>
      <c r="N173" s="104" t="s">
        <v>3</v>
      </c>
      <c r="O173" s="104" t="s">
        <v>60</v>
      </c>
      <c r="R173" s="104" t="s">
        <v>61</v>
      </c>
    </row>
    <row r="174" spans="8:18" x14ac:dyDescent="0.35">
      <c r="H174" s="105" t="s">
        <v>62</v>
      </c>
      <c r="J174" s="104" t="s">
        <v>63</v>
      </c>
      <c r="L174" s="104" t="s">
        <v>62</v>
      </c>
      <c r="N174" s="104" t="s">
        <v>63</v>
      </c>
      <c r="O174" s="104" t="s">
        <v>64</v>
      </c>
      <c r="R174" s="104" t="s">
        <v>65</v>
      </c>
    </row>
  </sheetData>
  <mergeCells count="2">
    <mergeCell ref="D49:F49"/>
    <mergeCell ref="B75:R75"/>
  </mergeCells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MSDraw" shapeId="4097" r:id="rId3">
          <objectPr defaultSize="0" autoPict="0" r:id="rId4">
            <anchor moveWithCells="1" sizeWithCells="1">
              <from>
                <xdr:col>17</xdr:col>
                <xdr:colOff>939800</xdr:colOff>
                <xdr:row>71</xdr:row>
                <xdr:rowOff>38100</xdr:rowOff>
              </from>
              <to>
                <xdr:col>18</xdr:col>
                <xdr:colOff>38100</xdr:colOff>
                <xdr:row>73</xdr:row>
                <xdr:rowOff>0</xdr:rowOff>
              </to>
            </anchor>
          </objectPr>
        </oleObject>
      </mc:Choice>
      <mc:Fallback>
        <oleObject progId="MSDraw" shapeId="4097" r:id="rId3"/>
      </mc:Fallback>
    </mc:AlternateContent>
  </oleObject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F3B735-8215-44E9-ACE5-AD08BCD46AB0}">
  <dimension ref="B1:U173"/>
  <sheetViews>
    <sheetView topLeftCell="A40" zoomScale="70" zoomScaleNormal="70" workbookViewId="0">
      <selection activeCell="F6" sqref="F6"/>
    </sheetView>
  </sheetViews>
  <sheetFormatPr baseColWidth="10" defaultColWidth="12" defaultRowHeight="15.5" x14ac:dyDescent="0.35"/>
  <cols>
    <col min="1" max="1" width="2.90625" style="1" customWidth="1"/>
    <col min="2" max="2" width="2.6328125" style="1" customWidth="1"/>
    <col min="3" max="3" width="1.81640625" style="1" customWidth="1"/>
    <col min="4" max="4" width="3.08984375" style="1" customWidth="1"/>
    <col min="5" max="5" width="4.6328125" style="1" customWidth="1"/>
    <col min="6" max="6" width="55.1796875" style="1" customWidth="1"/>
    <col min="7" max="7" width="3" style="1" customWidth="1"/>
    <col min="8" max="8" width="21.90625" style="1" customWidth="1"/>
    <col min="9" max="9" width="4.36328125" style="1" customWidth="1"/>
    <col min="10" max="10" width="21.453125" style="1" customWidth="1"/>
    <col min="11" max="11" width="4.36328125" style="1" customWidth="1"/>
    <col min="12" max="12" width="21.453125" style="1" customWidth="1"/>
    <col min="13" max="13" width="4.36328125" style="1" customWidth="1"/>
    <col min="14" max="14" width="22.453125" style="1" customWidth="1"/>
    <col min="15" max="15" width="4.36328125" style="1" customWidth="1"/>
    <col min="16" max="16" width="23.90625" style="1" customWidth="1"/>
    <col min="17" max="17" width="4.453125" style="1" customWidth="1"/>
    <col min="18" max="18" width="23.1796875" style="1" customWidth="1"/>
    <col min="19" max="19" width="1.1796875" style="1" customWidth="1"/>
    <col min="20" max="16384" width="12" style="1"/>
  </cols>
  <sheetData>
    <row r="1" spans="2:21" ht="10.5" customHeight="1" x14ac:dyDescent="0.35"/>
    <row r="2" spans="2:21" ht="2.25" customHeight="1" x14ac:dyDescent="0.3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2:21" ht="6.75" customHeight="1" x14ac:dyDescent="0.35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2:21" ht="6.75" customHeight="1" x14ac:dyDescent="0.35"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</row>
    <row r="5" spans="2:21" s="3" customFormat="1" ht="33" customHeight="1" x14ac:dyDescent="0.4">
      <c r="B5" s="4" t="s">
        <v>0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1"/>
      <c r="U5" s="57"/>
    </row>
    <row r="6" spans="2:21" s="3" customFormat="1" ht="33" customHeight="1" x14ac:dyDescent="0.4">
      <c r="B6" s="5" t="s">
        <v>1</v>
      </c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1"/>
      <c r="U6" s="57"/>
    </row>
    <row r="7" spans="2:21" s="3" customFormat="1" ht="33" customHeight="1" x14ac:dyDescent="0.35">
      <c r="B7" s="6" t="s">
        <v>67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1"/>
    </row>
    <row r="8" spans="2:21" ht="19" x14ac:dyDescent="0.35">
      <c r="B8" s="2"/>
      <c r="C8" s="2"/>
      <c r="D8" s="2"/>
      <c r="E8" s="2"/>
      <c r="F8" s="2"/>
      <c r="G8" s="2"/>
      <c r="H8" s="7"/>
      <c r="I8" s="8"/>
      <c r="J8" s="8"/>
      <c r="K8" s="8"/>
      <c r="L8" s="8"/>
      <c r="M8" s="8"/>
      <c r="N8" s="8" t="s">
        <v>3</v>
      </c>
      <c r="O8" s="8"/>
      <c r="P8" s="8" t="s">
        <v>4</v>
      </c>
      <c r="Q8" s="8"/>
      <c r="R8" s="8" t="s">
        <v>5</v>
      </c>
    </row>
    <row r="9" spans="2:21" ht="19" x14ac:dyDescent="0.35">
      <c r="B9" s="9"/>
      <c r="C9" s="2"/>
      <c r="D9" s="2"/>
      <c r="E9" s="2"/>
      <c r="F9" s="2"/>
      <c r="G9" s="2"/>
      <c r="H9" s="7" t="s">
        <v>6</v>
      </c>
      <c r="I9" s="8"/>
      <c r="J9" s="8" t="s">
        <v>7</v>
      </c>
      <c r="K9" s="8"/>
      <c r="L9" s="10" t="s">
        <v>8</v>
      </c>
      <c r="M9" s="11"/>
      <c r="N9" s="8" t="s">
        <v>9</v>
      </c>
      <c r="O9" s="8"/>
      <c r="P9" s="8" t="s">
        <v>10</v>
      </c>
      <c r="Q9" s="8"/>
      <c r="R9" s="8" t="s">
        <v>11</v>
      </c>
    </row>
    <row r="10" spans="2:21" ht="3" customHeight="1" thickBot="1" x14ac:dyDescent="0.4">
      <c r="B10" s="12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</row>
    <row r="11" spans="2:21" ht="3" customHeight="1" x14ac:dyDescent="0.35"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</row>
    <row r="12" spans="2:21" ht="21" customHeight="1" x14ac:dyDescent="0.4">
      <c r="B12" s="14" t="s">
        <v>12</v>
      </c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</row>
    <row r="13" spans="2:21" ht="21.75" customHeight="1" x14ac:dyDescent="0.4">
      <c r="B13" s="15"/>
      <c r="C13" s="16" t="s">
        <v>13</v>
      </c>
      <c r="D13" s="15"/>
      <c r="E13" s="15"/>
      <c r="F13" s="15"/>
      <c r="G13" s="17"/>
      <c r="H13" s="18"/>
      <c r="I13" s="18"/>
      <c r="J13" s="18"/>
      <c r="K13" s="17"/>
      <c r="L13" s="18"/>
      <c r="M13" s="18"/>
      <c r="N13" s="18"/>
      <c r="O13" s="18"/>
      <c r="P13" s="18"/>
      <c r="Q13" s="18"/>
      <c r="R13" s="18"/>
    </row>
    <row r="14" spans="2:21" ht="19" x14ac:dyDescent="0.4">
      <c r="B14" s="15"/>
      <c r="C14" s="19"/>
      <c r="D14" s="19" t="s">
        <v>14</v>
      </c>
      <c r="E14" s="15"/>
      <c r="F14" s="15"/>
      <c r="G14" s="20" t="s">
        <v>15</v>
      </c>
      <c r="H14" s="18">
        <f>+L14+N14+P14+R14</f>
        <v>954182511</v>
      </c>
      <c r="I14" s="21" t="s">
        <v>15</v>
      </c>
      <c r="J14" s="22"/>
      <c r="K14" s="20" t="s">
        <v>15</v>
      </c>
      <c r="L14" s="22">
        <v>191262536</v>
      </c>
      <c r="M14" s="21" t="s">
        <v>15</v>
      </c>
      <c r="N14" s="22">
        <v>242005657</v>
      </c>
      <c r="O14" s="21" t="s">
        <v>15</v>
      </c>
      <c r="P14" s="22">
        <f>452512454+46434359</f>
        <v>498946813</v>
      </c>
      <c r="Q14" s="21" t="s">
        <v>15</v>
      </c>
      <c r="R14" s="22">
        <v>21967505</v>
      </c>
    </row>
    <row r="15" spans="2:21" ht="19" x14ac:dyDescent="0.4">
      <c r="B15" s="15"/>
      <c r="C15" s="19"/>
      <c r="D15" s="19" t="s">
        <v>16</v>
      </c>
      <c r="E15" s="15"/>
      <c r="F15" s="15"/>
      <c r="G15" s="17"/>
      <c r="H15" s="18">
        <f>+L15+N15+P15+R15</f>
        <v>25031941</v>
      </c>
      <c r="I15" s="18"/>
      <c r="J15" s="22"/>
      <c r="K15" s="17"/>
      <c r="L15" s="22"/>
      <c r="M15" s="18"/>
      <c r="N15" s="27">
        <v>15800000</v>
      </c>
      <c r="O15" s="26"/>
      <c r="P15" s="27">
        <v>5149882</v>
      </c>
      <c r="Q15" s="26"/>
      <c r="R15" s="27">
        <v>4082059</v>
      </c>
    </row>
    <row r="16" spans="2:21" ht="19" x14ac:dyDescent="0.4">
      <c r="B16" s="15"/>
      <c r="C16" s="19"/>
      <c r="D16" s="23" t="s">
        <v>17</v>
      </c>
      <c r="E16" s="24"/>
      <c r="F16" s="24"/>
      <c r="G16" s="25"/>
      <c r="H16" s="26">
        <f>+L16+N16+P16+R16</f>
        <v>122055740</v>
      </c>
      <c r="I16" s="26"/>
      <c r="J16" s="27"/>
      <c r="K16" s="25"/>
      <c r="L16" s="27">
        <v>27838957</v>
      </c>
      <c r="M16" s="26"/>
      <c r="N16" s="27">
        <v>22965450</v>
      </c>
      <c r="O16" s="26"/>
      <c r="P16" s="27">
        <v>68070443</v>
      </c>
      <c r="Q16" s="26"/>
      <c r="R16" s="27">
        <v>3180890</v>
      </c>
    </row>
    <row r="17" spans="2:18" ht="19" x14ac:dyDescent="0.4">
      <c r="B17" s="15"/>
      <c r="C17" s="19"/>
      <c r="D17" s="19" t="s">
        <v>18</v>
      </c>
      <c r="E17" s="15"/>
      <c r="F17" s="15"/>
      <c r="G17" s="17"/>
      <c r="H17" s="18">
        <f>+L17+N17+P17+R17</f>
        <v>38299855</v>
      </c>
      <c r="I17" s="18"/>
      <c r="J17" s="22"/>
      <c r="K17" s="17"/>
      <c r="L17" s="22">
        <v>1145986</v>
      </c>
      <c r="M17" s="18"/>
      <c r="N17" s="22">
        <v>1526280</v>
      </c>
      <c r="O17" s="18"/>
      <c r="P17" s="22">
        <v>33957223</v>
      </c>
      <c r="Q17" s="18"/>
      <c r="R17" s="22">
        <v>1670366</v>
      </c>
    </row>
    <row r="18" spans="2:18" ht="19" hidden="1" x14ac:dyDescent="0.4">
      <c r="B18" s="15"/>
      <c r="C18" s="28"/>
      <c r="D18" s="28" t="s">
        <v>19</v>
      </c>
      <c r="E18" s="15"/>
      <c r="F18" s="15"/>
      <c r="G18" s="17"/>
      <c r="H18" s="18"/>
      <c r="I18" s="18"/>
      <c r="J18" s="29">
        <f>-(-L18-N18-P18-R18)</f>
        <v>0</v>
      </c>
      <c r="K18" s="17"/>
      <c r="L18" s="22"/>
      <c r="M18" s="18"/>
      <c r="N18" s="22"/>
      <c r="O18" s="18"/>
      <c r="P18" s="22"/>
      <c r="Q18" s="18"/>
      <c r="R18" s="22"/>
    </row>
    <row r="19" spans="2:18" ht="19" x14ac:dyDescent="0.4">
      <c r="B19" s="15"/>
      <c r="C19" s="19"/>
      <c r="D19" s="19" t="s">
        <v>20</v>
      </c>
      <c r="E19" s="15"/>
      <c r="F19" s="15"/>
      <c r="G19" s="17"/>
      <c r="H19" s="18"/>
      <c r="I19" s="18"/>
      <c r="J19" s="29">
        <f>-(-L19-N19-P19-R19)</f>
        <v>31133384</v>
      </c>
      <c r="K19" s="17"/>
      <c r="L19" s="22">
        <v>8453326</v>
      </c>
      <c r="M19" s="18"/>
      <c r="N19" s="22">
        <v>626346</v>
      </c>
      <c r="O19" s="18"/>
      <c r="P19" s="22">
        <v>13688891</v>
      </c>
      <c r="Q19" s="18"/>
      <c r="R19" s="22">
        <v>8364821</v>
      </c>
    </row>
    <row r="20" spans="2:18" ht="19" x14ac:dyDescent="0.4">
      <c r="B20" s="15"/>
      <c r="C20" s="19"/>
      <c r="D20" s="19" t="s">
        <v>21</v>
      </c>
      <c r="E20" s="15"/>
      <c r="F20" s="15"/>
      <c r="G20" s="17"/>
      <c r="H20" s="18"/>
      <c r="I20" s="18"/>
      <c r="J20" s="22">
        <f>-(-L20-N20-P20-R20)</f>
        <v>6902479</v>
      </c>
      <c r="K20" s="17"/>
      <c r="L20" s="22">
        <v>173434</v>
      </c>
      <c r="M20" s="18"/>
      <c r="N20" s="22">
        <v>259221</v>
      </c>
      <c r="O20" s="18"/>
      <c r="P20" s="22">
        <v>4128257</v>
      </c>
      <c r="Q20" s="18"/>
      <c r="R20" s="22">
        <v>2341567</v>
      </c>
    </row>
    <row r="21" spans="2:18" ht="19" x14ac:dyDescent="0.4">
      <c r="B21" s="15"/>
      <c r="C21" s="19"/>
      <c r="D21" s="19" t="s">
        <v>22</v>
      </c>
      <c r="E21" s="15"/>
      <c r="F21" s="15"/>
      <c r="G21" s="17"/>
      <c r="H21" s="18"/>
      <c r="I21" s="18"/>
      <c r="J21" s="29">
        <f>-(-L21-N21-P21-R21)</f>
        <v>781577032</v>
      </c>
      <c r="K21" s="17"/>
      <c r="L21" s="22">
        <v>170802810</v>
      </c>
      <c r="M21" s="18"/>
      <c r="N21" s="22">
        <v>177074686</v>
      </c>
      <c r="O21" s="18"/>
      <c r="P21" s="22">
        <f>179880922</f>
        <v>179880922</v>
      </c>
      <c r="Q21" s="18"/>
      <c r="R21" s="22">
        <v>253818614</v>
      </c>
    </row>
    <row r="22" spans="2:18" ht="19" x14ac:dyDescent="0.4">
      <c r="B22" s="15"/>
      <c r="C22" s="19"/>
      <c r="D22" s="19" t="s">
        <v>23</v>
      </c>
      <c r="E22" s="15"/>
      <c r="F22" s="15"/>
      <c r="G22" s="17"/>
      <c r="H22" s="18">
        <f>+L22+N22+P22+R22</f>
        <v>144443495</v>
      </c>
      <c r="I22" s="18"/>
      <c r="J22" s="22"/>
      <c r="K22" s="17"/>
      <c r="L22" s="22">
        <v>4919</v>
      </c>
      <c r="M22" s="18"/>
      <c r="N22" s="22">
        <v>121512575</v>
      </c>
      <c r="O22" s="18"/>
      <c r="P22" s="22">
        <v>2335</v>
      </c>
      <c r="Q22" s="18"/>
      <c r="R22" s="22">
        <v>22923666</v>
      </c>
    </row>
    <row r="23" spans="2:18" ht="19" hidden="1" x14ac:dyDescent="0.4">
      <c r="B23" s="15"/>
      <c r="C23" s="19"/>
      <c r="D23" s="19" t="s">
        <v>24</v>
      </c>
      <c r="E23" s="15"/>
      <c r="F23" s="15"/>
      <c r="G23" s="17"/>
      <c r="H23" s="18">
        <f>+P23</f>
        <v>0</v>
      </c>
      <c r="I23" s="18"/>
      <c r="J23" s="22"/>
      <c r="K23" s="17"/>
      <c r="L23" s="22"/>
      <c r="M23" s="18"/>
      <c r="N23" s="22"/>
      <c r="O23" s="18"/>
      <c r="P23" s="22"/>
      <c r="Q23" s="18"/>
      <c r="R23" s="22"/>
    </row>
    <row r="24" spans="2:18" ht="19" hidden="1" x14ac:dyDescent="0.4">
      <c r="B24" s="15"/>
      <c r="C24" s="19"/>
      <c r="D24" s="19" t="s">
        <v>25</v>
      </c>
      <c r="E24" s="15"/>
      <c r="F24" s="15"/>
      <c r="G24" s="17"/>
      <c r="H24" s="18">
        <f>+P24</f>
        <v>0</v>
      </c>
      <c r="I24" s="18"/>
      <c r="J24" s="22"/>
      <c r="K24" s="17"/>
      <c r="L24" s="22"/>
      <c r="M24" s="18"/>
      <c r="N24" s="22"/>
      <c r="O24" s="18"/>
      <c r="P24" s="22"/>
      <c r="Q24" s="18"/>
      <c r="R24" s="22"/>
    </row>
    <row r="25" spans="2:18" ht="19" x14ac:dyDescent="0.4">
      <c r="B25" s="15"/>
      <c r="C25" s="15"/>
      <c r="D25" s="15"/>
      <c r="E25" s="28" t="s">
        <v>26</v>
      </c>
      <c r="F25" s="15"/>
      <c r="G25" s="17"/>
      <c r="H25" s="30">
        <f>SUM(H14:H24)</f>
        <v>1284013542</v>
      </c>
      <c r="I25" s="18"/>
      <c r="J25" s="31">
        <f>SUM(J19:J22)</f>
        <v>819612895</v>
      </c>
      <c r="K25" s="17"/>
      <c r="L25" s="30">
        <f>SUM(L14:L23)</f>
        <v>399681968</v>
      </c>
      <c r="M25" s="18"/>
      <c r="N25" s="30">
        <f>SUM(N14:N23)</f>
        <v>581770215</v>
      </c>
      <c r="O25" s="18"/>
      <c r="P25" s="30">
        <f>SUM(P14:P24)</f>
        <v>803824766</v>
      </c>
      <c r="Q25" s="18"/>
      <c r="R25" s="30">
        <f>SUM(R14:R23)</f>
        <v>318349488</v>
      </c>
    </row>
    <row r="26" spans="2:18" ht="3.75" customHeight="1" x14ac:dyDescent="0.4">
      <c r="B26" s="15"/>
      <c r="C26" s="15"/>
      <c r="D26" s="15"/>
      <c r="E26" s="15"/>
      <c r="F26" s="15"/>
      <c r="G26" s="17"/>
      <c r="H26" s="18"/>
      <c r="I26" s="18"/>
      <c r="J26" s="18"/>
      <c r="K26" s="17"/>
      <c r="L26" s="18"/>
      <c r="M26" s="18"/>
      <c r="N26" s="18"/>
      <c r="O26" s="18"/>
      <c r="P26" s="18"/>
      <c r="Q26" s="18"/>
      <c r="R26" s="18"/>
    </row>
    <row r="27" spans="2:18" ht="19" x14ac:dyDescent="0.4">
      <c r="B27" s="15"/>
      <c r="C27" s="19"/>
      <c r="D27" s="19" t="s">
        <v>27</v>
      </c>
      <c r="E27" s="15"/>
      <c r="F27" s="15"/>
      <c r="G27" s="17"/>
      <c r="H27" s="18">
        <f>+P27+R27+L27+N27</f>
        <v>923810000</v>
      </c>
      <c r="I27" s="18"/>
      <c r="J27" s="18"/>
      <c r="K27" s="17"/>
      <c r="L27" s="22">
        <v>4454658</v>
      </c>
      <c r="M27" s="18"/>
      <c r="N27" s="22"/>
      <c r="O27" s="18"/>
      <c r="P27" s="22">
        <v>849521804</v>
      </c>
      <c r="Q27" s="18"/>
      <c r="R27" s="22">
        <v>69833538</v>
      </c>
    </row>
    <row r="28" spans="2:18" ht="18.75" customHeight="1" x14ac:dyDescent="0.4">
      <c r="B28" s="15"/>
      <c r="C28" s="19"/>
      <c r="D28" s="19" t="s">
        <v>28</v>
      </c>
      <c r="E28" s="15"/>
      <c r="F28" s="15"/>
      <c r="G28" s="17"/>
      <c r="H28" s="18">
        <f>+L28+N28+P28+R28</f>
        <v>1838975687</v>
      </c>
      <c r="I28" s="18"/>
      <c r="J28" s="18"/>
      <c r="K28" s="17"/>
      <c r="L28" s="22">
        <v>23037259</v>
      </c>
      <c r="M28" s="18"/>
      <c r="N28" s="22">
        <v>658988896</v>
      </c>
      <c r="O28" s="18"/>
      <c r="P28" s="22">
        <f>1005857154-46434359</f>
        <v>959422795</v>
      </c>
      <c r="Q28" s="18"/>
      <c r="R28" s="22">
        <v>197526737</v>
      </c>
    </row>
    <row r="29" spans="2:18" ht="19" x14ac:dyDescent="0.4">
      <c r="B29" s="15"/>
      <c r="C29" s="19"/>
      <c r="D29" s="19" t="s">
        <v>29</v>
      </c>
      <c r="E29" s="15"/>
      <c r="F29" s="15"/>
      <c r="G29" s="17"/>
      <c r="H29" s="18">
        <f>+P29</f>
        <v>30136439</v>
      </c>
      <c r="I29" s="18"/>
      <c r="J29" s="18"/>
      <c r="K29" s="17"/>
      <c r="L29" s="22"/>
      <c r="M29" s="18"/>
      <c r="N29" s="22"/>
      <c r="O29" s="18"/>
      <c r="P29" s="22">
        <v>30136439</v>
      </c>
      <c r="Q29" s="18"/>
      <c r="R29" s="22"/>
    </row>
    <row r="30" spans="2:18" ht="20" customHeight="1" x14ac:dyDescent="0.4">
      <c r="B30" s="15"/>
      <c r="C30" s="19"/>
      <c r="D30" s="19" t="s">
        <v>30</v>
      </c>
      <c r="E30" s="15"/>
      <c r="F30" s="15"/>
      <c r="G30" s="17"/>
      <c r="H30" s="18">
        <f>+P30</f>
        <v>15036793</v>
      </c>
      <c r="I30" s="18"/>
      <c r="J30" s="18"/>
      <c r="K30" s="17"/>
      <c r="L30" s="22"/>
      <c r="M30" s="18"/>
      <c r="N30" s="22"/>
      <c r="O30" s="18"/>
      <c r="P30" s="22">
        <v>15036793</v>
      </c>
      <c r="Q30" s="18"/>
      <c r="R30" s="22"/>
    </row>
    <row r="31" spans="2:18" ht="19" x14ac:dyDescent="0.4">
      <c r="B31" s="15"/>
      <c r="C31" s="19"/>
      <c r="D31" s="19" t="s">
        <v>31</v>
      </c>
      <c r="E31" s="15"/>
      <c r="F31" s="15"/>
      <c r="G31" s="17"/>
      <c r="H31" s="18"/>
      <c r="I31" s="15"/>
      <c r="J31" s="15"/>
      <c r="K31" s="15"/>
      <c r="L31" s="22"/>
      <c r="M31" s="15"/>
      <c r="N31" s="22"/>
      <c r="O31" s="18"/>
      <c r="P31" s="22"/>
      <c r="Q31" s="18"/>
      <c r="R31" s="22"/>
    </row>
    <row r="32" spans="2:18" ht="19" x14ac:dyDescent="0.4">
      <c r="B32" s="15"/>
      <c r="C32" s="28"/>
      <c r="D32" s="28" t="s">
        <v>32</v>
      </c>
      <c r="E32" s="15"/>
      <c r="F32" s="15"/>
      <c r="G32" s="17"/>
      <c r="H32" s="18">
        <f>+L32+N32+P32+R32</f>
        <v>403876067</v>
      </c>
      <c r="I32" s="18"/>
      <c r="J32" s="15"/>
      <c r="K32" s="15"/>
      <c r="L32" s="22">
        <v>68996876</v>
      </c>
      <c r="M32" s="15"/>
      <c r="N32" s="22">
        <v>332582591</v>
      </c>
      <c r="O32" s="18"/>
      <c r="P32" s="22">
        <v>1117811</v>
      </c>
      <c r="Q32" s="18"/>
      <c r="R32" s="22">
        <v>1178789</v>
      </c>
    </row>
    <row r="33" spans="2:18" ht="19" x14ac:dyDescent="0.4">
      <c r="B33" s="15"/>
      <c r="C33" s="28"/>
      <c r="D33" s="19" t="s">
        <v>33</v>
      </c>
      <c r="E33" s="15"/>
      <c r="F33" s="15"/>
      <c r="G33" s="17"/>
      <c r="H33" s="18">
        <f>+L33+N33+R33+P33</f>
        <v>5789021</v>
      </c>
      <c r="I33" s="18"/>
      <c r="J33" s="18"/>
      <c r="K33" s="17"/>
      <c r="L33" s="22"/>
      <c r="M33" s="15"/>
      <c r="N33" s="22"/>
      <c r="O33" s="18"/>
      <c r="P33" s="22">
        <v>5789021</v>
      </c>
      <c r="Q33" s="18"/>
      <c r="R33" s="22"/>
    </row>
    <row r="34" spans="2:18" ht="18.75" customHeight="1" x14ac:dyDescent="0.4">
      <c r="B34" s="15"/>
      <c r="C34" s="28"/>
      <c r="D34" s="19" t="s">
        <v>34</v>
      </c>
      <c r="E34" s="15"/>
      <c r="F34" s="15"/>
      <c r="G34" s="17"/>
      <c r="H34" s="18">
        <f>+L34+N34+R34+P34</f>
        <v>392715704</v>
      </c>
      <c r="I34" s="18"/>
      <c r="J34" s="18"/>
      <c r="K34" s="17"/>
      <c r="L34" s="22">
        <v>27625</v>
      </c>
      <c r="M34" s="18"/>
      <c r="N34" s="22">
        <v>140800</v>
      </c>
      <c r="O34" s="18"/>
      <c r="P34" s="22">
        <v>390368772</v>
      </c>
      <c r="Q34" s="18"/>
      <c r="R34" s="22">
        <v>2178507</v>
      </c>
    </row>
    <row r="35" spans="2:18" ht="18.75" customHeight="1" x14ac:dyDescent="0.4">
      <c r="B35" s="15"/>
      <c r="C35" s="28"/>
      <c r="D35" s="19" t="s">
        <v>35</v>
      </c>
      <c r="E35" s="15"/>
      <c r="F35" s="15"/>
      <c r="G35" s="17"/>
      <c r="H35" s="18">
        <f>+L35+N35+R35+P35</f>
        <v>29314584</v>
      </c>
      <c r="I35" s="18"/>
      <c r="J35" s="22"/>
      <c r="K35" s="17"/>
      <c r="L35" s="22">
        <v>-11513763</v>
      </c>
      <c r="M35" s="18"/>
      <c r="N35" s="22">
        <v>24199828</v>
      </c>
      <c r="O35" s="18"/>
      <c r="P35" s="22">
        <v>16320199</v>
      </c>
      <c r="Q35" s="18"/>
      <c r="R35" s="22">
        <v>308320</v>
      </c>
    </row>
    <row r="36" spans="2:18" ht="18.75" customHeight="1" x14ac:dyDescent="0.4">
      <c r="B36" s="15"/>
      <c r="C36" s="28"/>
      <c r="D36" s="15" t="s">
        <v>68</v>
      </c>
      <c r="E36" s="15"/>
      <c r="F36" s="15"/>
      <c r="G36" s="17"/>
      <c r="H36" s="18">
        <f>+L36+N36+R36+P36</f>
        <v>23230573</v>
      </c>
      <c r="I36" s="18"/>
      <c r="J36" s="18"/>
      <c r="K36" s="17"/>
      <c r="L36" s="22">
        <v>294420</v>
      </c>
      <c r="M36" s="18"/>
      <c r="N36" s="22">
        <v>474937</v>
      </c>
      <c r="O36" s="18"/>
      <c r="P36" s="22">
        <v>18857593</v>
      </c>
      <c r="Q36" s="18"/>
      <c r="R36" s="22">
        <v>3603623</v>
      </c>
    </row>
    <row r="37" spans="2:18" ht="2.25" customHeight="1" x14ac:dyDescent="0.4">
      <c r="B37" s="15"/>
      <c r="C37" s="32"/>
      <c r="D37" s="15"/>
      <c r="E37" s="15"/>
      <c r="F37" s="15"/>
      <c r="G37" s="17"/>
      <c r="H37" s="18"/>
      <c r="I37" s="18"/>
      <c r="J37" s="18"/>
      <c r="K37" s="17"/>
      <c r="L37" s="18"/>
      <c r="M37" s="18"/>
      <c r="N37" s="18"/>
      <c r="O37" s="18"/>
      <c r="P37" s="18"/>
      <c r="Q37" s="18"/>
      <c r="R37" s="18"/>
    </row>
    <row r="38" spans="2:18" ht="21" customHeight="1" thickBot="1" x14ac:dyDescent="0.45">
      <c r="B38" s="32" t="s">
        <v>36</v>
      </c>
      <c r="C38" s="15"/>
      <c r="D38" s="15"/>
      <c r="E38" s="32"/>
      <c r="F38" s="15"/>
      <c r="G38" s="33" t="s">
        <v>37</v>
      </c>
      <c r="H38" s="34">
        <f>SUM(H25:H36)</f>
        <v>4946898410</v>
      </c>
      <c r="I38" s="33" t="s">
        <v>38</v>
      </c>
      <c r="J38" s="34">
        <f>SUM(J25:J36)</f>
        <v>819612895</v>
      </c>
      <c r="K38" s="35" t="s">
        <v>38</v>
      </c>
      <c r="L38" s="34">
        <f>SUM(L25:L36)</f>
        <v>484979043</v>
      </c>
      <c r="M38" s="33" t="s">
        <v>15</v>
      </c>
      <c r="N38" s="34">
        <f>SUM(N25:N36)</f>
        <v>1598157267</v>
      </c>
      <c r="O38" s="33" t="s">
        <v>37</v>
      </c>
      <c r="P38" s="34">
        <f>SUM(P25:P36)</f>
        <v>3090395993</v>
      </c>
      <c r="Q38" s="33" t="s">
        <v>15</v>
      </c>
      <c r="R38" s="34">
        <f>SUM(R25:R36)</f>
        <v>592979002</v>
      </c>
    </row>
    <row r="39" spans="2:18" ht="3.75" customHeight="1" thickTop="1" x14ac:dyDescent="0.4">
      <c r="B39" s="15"/>
      <c r="C39" s="28"/>
      <c r="D39" s="15"/>
      <c r="E39" s="15"/>
      <c r="F39" s="15"/>
      <c r="G39" s="17"/>
      <c r="H39" s="18"/>
      <c r="I39" s="18"/>
      <c r="J39" s="18"/>
      <c r="K39" s="17"/>
      <c r="L39" s="18"/>
      <c r="M39" s="18"/>
      <c r="N39" s="18"/>
      <c r="O39" s="18"/>
      <c r="P39" s="18"/>
      <c r="Q39" s="18"/>
      <c r="R39" s="18"/>
    </row>
    <row r="40" spans="2:18" ht="3.75" customHeight="1" x14ac:dyDescent="0.4">
      <c r="B40" s="15"/>
      <c r="C40" s="36"/>
      <c r="D40" s="15"/>
      <c r="E40" s="15"/>
      <c r="F40" s="15"/>
      <c r="G40" s="17"/>
      <c r="H40" s="18"/>
      <c r="I40" s="18"/>
      <c r="J40" s="18"/>
      <c r="K40" s="17"/>
      <c r="L40" s="18"/>
      <c r="M40" s="18"/>
      <c r="N40" s="18"/>
      <c r="O40" s="18"/>
      <c r="P40" s="18"/>
      <c r="Q40" s="18"/>
      <c r="R40" s="18"/>
    </row>
    <row r="41" spans="2:18" ht="18" customHeight="1" x14ac:dyDescent="0.4">
      <c r="B41" s="32" t="s">
        <v>39</v>
      </c>
      <c r="C41" s="37"/>
      <c r="D41" s="37"/>
      <c r="E41" s="37"/>
      <c r="F41" s="37"/>
      <c r="G41" s="38"/>
      <c r="H41" s="18"/>
      <c r="I41" s="18"/>
      <c r="J41" s="18"/>
      <c r="K41" s="17"/>
      <c r="L41" s="18"/>
      <c r="M41" s="18"/>
      <c r="N41" s="18"/>
      <c r="O41" s="18"/>
      <c r="P41" s="18"/>
      <c r="Q41" s="18"/>
      <c r="R41" s="18"/>
    </row>
    <row r="42" spans="2:18" ht="3.75" customHeight="1" x14ac:dyDescent="0.4">
      <c r="B42" s="15"/>
      <c r="C42" s="15"/>
      <c r="D42" s="15"/>
      <c r="E42" s="15"/>
      <c r="F42" s="15"/>
      <c r="G42" s="17"/>
      <c r="H42" s="18"/>
      <c r="I42" s="18"/>
      <c r="J42" s="18"/>
      <c r="K42" s="17"/>
      <c r="L42" s="18"/>
      <c r="M42" s="18"/>
      <c r="N42" s="18"/>
      <c r="O42" s="18"/>
      <c r="P42" s="18"/>
      <c r="Q42" s="18"/>
      <c r="R42" s="18"/>
    </row>
    <row r="43" spans="2:18" ht="16.5" customHeight="1" x14ac:dyDescent="0.4">
      <c r="B43" s="15"/>
      <c r="C43" s="16" t="s">
        <v>40</v>
      </c>
      <c r="D43" s="15"/>
      <c r="E43" s="15"/>
      <c r="F43" s="15"/>
      <c r="G43" s="15"/>
      <c r="H43" s="18"/>
      <c r="I43" s="18"/>
      <c r="J43" s="18"/>
      <c r="K43" s="17"/>
      <c r="L43" s="18"/>
      <c r="M43" s="18"/>
      <c r="N43" s="22"/>
      <c r="O43" s="18"/>
      <c r="P43" s="18"/>
      <c r="Q43" s="18"/>
      <c r="R43" s="18"/>
    </row>
    <row r="44" spans="2:18" ht="18.75" hidden="1" customHeight="1" x14ac:dyDescent="0.4">
      <c r="B44" s="15"/>
      <c r="C44" s="28" t="s">
        <v>41</v>
      </c>
      <c r="D44" s="39"/>
      <c r="E44" s="15"/>
      <c r="F44" s="15"/>
      <c r="G44" s="15"/>
      <c r="H44" s="18"/>
      <c r="I44" s="15"/>
      <c r="J44" s="22"/>
      <c r="K44" s="15"/>
      <c r="L44" s="22"/>
      <c r="M44" s="15"/>
      <c r="N44" s="22"/>
      <c r="O44" s="15"/>
      <c r="P44" s="22"/>
      <c r="Q44" s="15"/>
      <c r="R44" s="22"/>
    </row>
    <row r="45" spans="2:18" ht="19" hidden="1" x14ac:dyDescent="0.4">
      <c r="B45" s="15"/>
      <c r="C45" s="28"/>
      <c r="D45" s="28" t="s">
        <v>42</v>
      </c>
      <c r="E45" s="15"/>
      <c r="F45" s="15"/>
      <c r="G45" s="20" t="s">
        <v>15</v>
      </c>
      <c r="H45" s="18">
        <f t="shared" ref="H45:H53" si="0">+L45+N45+P45+R45</f>
        <v>0</v>
      </c>
      <c r="I45" s="20" t="s">
        <v>15</v>
      </c>
      <c r="J45" s="22"/>
      <c r="K45" s="20" t="s">
        <v>15</v>
      </c>
      <c r="L45" s="22"/>
      <c r="M45" s="20" t="s">
        <v>15</v>
      </c>
      <c r="N45" s="22"/>
      <c r="O45" s="20" t="s">
        <v>15</v>
      </c>
      <c r="P45" s="22"/>
      <c r="Q45" s="20" t="s">
        <v>15</v>
      </c>
      <c r="R45" s="22"/>
    </row>
    <row r="46" spans="2:18" ht="18.75" hidden="1" customHeight="1" x14ac:dyDescent="0.4">
      <c r="B46" s="15"/>
      <c r="C46" s="28"/>
      <c r="D46" s="28" t="s">
        <v>43</v>
      </c>
      <c r="E46" s="15"/>
      <c r="F46" s="15"/>
      <c r="G46" s="20"/>
      <c r="H46" s="18">
        <f t="shared" si="0"/>
        <v>0</v>
      </c>
      <c r="I46" s="20"/>
      <c r="J46" s="22"/>
      <c r="K46" s="20"/>
      <c r="L46" s="22"/>
      <c r="M46" s="20"/>
      <c r="N46" s="22"/>
      <c r="O46" s="20"/>
      <c r="P46" s="22"/>
      <c r="Q46" s="20"/>
      <c r="R46" s="22"/>
    </row>
    <row r="47" spans="2:18" ht="18.75" customHeight="1" x14ac:dyDescent="0.4">
      <c r="B47" s="15"/>
      <c r="C47" s="28"/>
      <c r="D47" s="28" t="s">
        <v>44</v>
      </c>
      <c r="E47" s="15"/>
      <c r="F47" s="15"/>
      <c r="G47" s="20" t="s">
        <v>15</v>
      </c>
      <c r="H47" s="18">
        <f t="shared" si="0"/>
        <v>17370056</v>
      </c>
      <c r="I47" s="20" t="s">
        <v>15</v>
      </c>
      <c r="J47" s="22"/>
      <c r="K47" s="20" t="s">
        <v>15</v>
      </c>
      <c r="L47" s="22">
        <v>-115838131</v>
      </c>
      <c r="M47" s="20" t="s">
        <v>15</v>
      </c>
      <c r="N47" s="22"/>
      <c r="O47" s="20" t="s">
        <v>15</v>
      </c>
      <c r="P47" s="22"/>
      <c r="Q47" s="20" t="s">
        <v>15</v>
      </c>
      <c r="R47" s="22">
        <v>133208187</v>
      </c>
    </row>
    <row r="48" spans="2:18" ht="18.75" customHeight="1" x14ac:dyDescent="0.4">
      <c r="B48" s="15"/>
      <c r="C48" s="28"/>
      <c r="D48" s="28" t="s">
        <v>69</v>
      </c>
      <c r="E48" s="15"/>
      <c r="F48" s="15"/>
      <c r="G48" s="20"/>
      <c r="H48" s="18">
        <f t="shared" si="0"/>
        <v>7828910</v>
      </c>
      <c r="I48" s="20"/>
      <c r="J48" s="22"/>
      <c r="K48" s="20"/>
      <c r="L48" s="22">
        <v>7822917</v>
      </c>
      <c r="M48" s="20"/>
      <c r="N48" s="22">
        <v>5453</v>
      </c>
      <c r="O48" s="20"/>
      <c r="P48" s="22"/>
      <c r="Q48" s="20"/>
      <c r="R48" s="22">
        <v>540</v>
      </c>
    </row>
    <row r="49" spans="2:18" ht="22.5" customHeight="1" x14ac:dyDescent="0.4">
      <c r="B49" s="15"/>
      <c r="C49" s="15"/>
      <c r="D49" s="113" t="s">
        <v>70</v>
      </c>
      <c r="E49" s="113"/>
      <c r="F49" s="113"/>
      <c r="G49" s="20"/>
      <c r="H49" s="18">
        <f t="shared" si="0"/>
        <v>704343</v>
      </c>
      <c r="I49" s="20"/>
      <c r="J49" s="22"/>
      <c r="K49" s="20"/>
      <c r="L49" s="22">
        <v>704343</v>
      </c>
      <c r="M49" s="20"/>
      <c r="N49" s="22"/>
      <c r="O49" s="20"/>
      <c r="P49" s="22"/>
      <c r="Q49" s="20"/>
      <c r="R49" s="22"/>
    </row>
    <row r="50" spans="2:18" ht="22.5" customHeight="1" x14ac:dyDescent="0.4">
      <c r="B50" s="15"/>
      <c r="C50" s="15"/>
      <c r="D50" s="28" t="s">
        <v>71</v>
      </c>
      <c r="E50" s="58"/>
      <c r="F50" s="58"/>
      <c r="G50" s="20"/>
      <c r="H50" s="18">
        <f t="shared" si="0"/>
        <v>-5686</v>
      </c>
      <c r="I50" s="20"/>
      <c r="J50" s="22"/>
      <c r="K50" s="20"/>
      <c r="L50" s="22"/>
      <c r="M50" s="20"/>
      <c r="N50" s="22">
        <v>-5178</v>
      </c>
      <c r="O50" s="20"/>
      <c r="P50" s="22"/>
      <c r="Q50" s="20"/>
      <c r="R50" s="22">
        <v>-508</v>
      </c>
    </row>
    <row r="51" spans="2:18" ht="22.5" customHeight="1" x14ac:dyDescent="0.4">
      <c r="B51" s="15"/>
      <c r="C51" s="15"/>
      <c r="D51" s="28" t="s">
        <v>72</v>
      </c>
      <c r="E51" s="58"/>
      <c r="F51" s="58"/>
      <c r="G51" s="20"/>
      <c r="H51" s="18">
        <f t="shared" si="0"/>
        <v>10235605</v>
      </c>
      <c r="I51" s="20"/>
      <c r="J51" s="22"/>
      <c r="K51" s="20"/>
      <c r="L51" s="22">
        <v>3700931</v>
      </c>
      <c r="M51" s="20"/>
      <c r="N51" s="22">
        <v>6029544</v>
      </c>
      <c r="O51" s="20"/>
      <c r="P51" s="22">
        <v>1469</v>
      </c>
      <c r="Q51" s="20"/>
      <c r="R51" s="22">
        <v>503661</v>
      </c>
    </row>
    <row r="52" spans="2:18" ht="22.5" customHeight="1" x14ac:dyDescent="0.4">
      <c r="B52" s="15"/>
      <c r="C52" s="15"/>
      <c r="D52" s="28" t="s">
        <v>73</v>
      </c>
      <c r="E52" s="58"/>
      <c r="F52" s="58"/>
      <c r="G52" s="20"/>
      <c r="H52" s="18">
        <f t="shared" si="0"/>
        <v>14745027</v>
      </c>
      <c r="I52" s="20"/>
      <c r="J52" s="22"/>
      <c r="K52" s="20"/>
      <c r="L52" s="22">
        <v>13309634</v>
      </c>
      <c r="M52" s="20"/>
      <c r="N52" s="22">
        <v>1218934</v>
      </c>
      <c r="O52" s="20"/>
      <c r="P52" s="22">
        <v>212726</v>
      </c>
      <c r="Q52" s="20"/>
      <c r="R52" s="22">
        <v>3733</v>
      </c>
    </row>
    <row r="53" spans="2:18" ht="18.75" customHeight="1" x14ac:dyDescent="0.4">
      <c r="B53" s="15"/>
      <c r="C53" s="28"/>
      <c r="D53" s="28" t="s">
        <v>46</v>
      </c>
      <c r="E53" s="15"/>
      <c r="F53" s="15"/>
      <c r="G53" s="17"/>
      <c r="H53" s="18">
        <f t="shared" si="0"/>
        <v>158110618</v>
      </c>
      <c r="I53" s="18"/>
      <c r="J53" s="22"/>
      <c r="K53" s="17"/>
      <c r="L53" s="22">
        <v>42105471</v>
      </c>
      <c r="M53" s="20"/>
      <c r="N53" s="22">
        <v>88463316</v>
      </c>
      <c r="O53" s="20"/>
      <c r="P53" s="22">
        <v>11667607</v>
      </c>
      <c r="Q53" s="20"/>
      <c r="R53" s="22">
        <v>15874224</v>
      </c>
    </row>
    <row r="54" spans="2:18" ht="18.75" customHeight="1" x14ac:dyDescent="0.4">
      <c r="B54" s="15"/>
      <c r="C54" s="28"/>
      <c r="D54" s="28" t="s">
        <v>47</v>
      </c>
      <c r="E54" s="15"/>
      <c r="F54" s="15"/>
      <c r="G54" s="17"/>
      <c r="H54" s="18">
        <f>+L54+N54+P54+R54</f>
        <v>86724161</v>
      </c>
      <c r="I54" s="18"/>
      <c r="J54" s="29"/>
      <c r="K54" s="17"/>
      <c r="L54" s="22">
        <v>19319932</v>
      </c>
      <c r="M54" s="22"/>
      <c r="N54" s="22"/>
      <c r="O54" s="22"/>
      <c r="P54" s="22">
        <v>67364888</v>
      </c>
      <c r="Q54" s="22"/>
      <c r="R54" s="22">
        <v>39341</v>
      </c>
    </row>
    <row r="55" spans="2:18" ht="18.75" customHeight="1" x14ac:dyDescent="0.4">
      <c r="B55" s="15"/>
      <c r="C55" s="28"/>
      <c r="D55" s="28" t="s">
        <v>48</v>
      </c>
      <c r="E55" s="15"/>
      <c r="F55" s="15"/>
      <c r="G55" s="17"/>
      <c r="H55" s="18"/>
      <c r="I55" s="18"/>
      <c r="J55" s="29">
        <f>-(-L55-N55-P55-R55)</f>
        <v>19317615</v>
      </c>
      <c r="K55" s="17"/>
      <c r="L55" s="22">
        <v>1751290</v>
      </c>
      <c r="M55" s="22"/>
      <c r="N55" s="22">
        <v>690755</v>
      </c>
      <c r="O55" s="22"/>
      <c r="P55" s="22">
        <v>1873122</v>
      </c>
      <c r="Q55" s="22"/>
      <c r="R55" s="22">
        <v>15002448</v>
      </c>
    </row>
    <row r="56" spans="2:18" ht="18.75" customHeight="1" x14ac:dyDescent="0.4">
      <c r="B56" s="15"/>
      <c r="C56" s="28"/>
      <c r="D56" s="28" t="s">
        <v>49</v>
      </c>
      <c r="E56" s="15"/>
      <c r="F56" s="15"/>
      <c r="G56" s="17"/>
      <c r="H56" s="18"/>
      <c r="I56" s="18"/>
      <c r="J56" s="22">
        <f>-(-L56-N56-P56-R56)</f>
        <v>18718248</v>
      </c>
      <c r="K56" s="17"/>
      <c r="L56" s="22">
        <v>20326469</v>
      </c>
      <c r="M56" s="18"/>
      <c r="N56" s="22">
        <v>173434</v>
      </c>
      <c r="O56" s="18"/>
      <c r="P56" s="22">
        <v>-4187875</v>
      </c>
      <c r="Q56" s="22"/>
      <c r="R56" s="22">
        <v>2406220</v>
      </c>
    </row>
    <row r="57" spans="2:18" ht="19" hidden="1" x14ac:dyDescent="0.4">
      <c r="B57" s="15"/>
      <c r="C57" s="28" t="s">
        <v>50</v>
      </c>
      <c r="D57" s="28"/>
      <c r="E57" s="15"/>
      <c r="F57" s="15"/>
      <c r="G57" s="17"/>
      <c r="H57" s="18"/>
      <c r="I57" s="18"/>
      <c r="J57" s="29"/>
      <c r="K57" s="17"/>
      <c r="L57" s="22"/>
      <c r="M57" s="18"/>
      <c r="N57" s="22"/>
      <c r="O57" s="18"/>
      <c r="P57" s="22"/>
      <c r="Q57" s="22"/>
      <c r="R57" s="40"/>
    </row>
    <row r="58" spans="2:18" ht="19" x14ac:dyDescent="0.4">
      <c r="B58" s="15"/>
      <c r="C58" s="28"/>
      <c r="D58" s="28" t="s">
        <v>51</v>
      </c>
      <c r="E58" s="15"/>
      <c r="F58" s="15"/>
      <c r="G58" s="17"/>
      <c r="H58" s="18"/>
      <c r="I58" s="18"/>
      <c r="J58" s="29">
        <f>-(-L58-N58-P58-R58)</f>
        <v>781577032</v>
      </c>
      <c r="K58" s="17"/>
      <c r="L58" s="22">
        <f>281320394+1462946+5</f>
        <v>282783345</v>
      </c>
      <c r="M58" s="18"/>
      <c r="N58" s="22">
        <f>135515962-4</f>
        <v>135515958</v>
      </c>
      <c r="O58" s="18"/>
      <c r="P58" s="22">
        <v>363275929</v>
      </c>
      <c r="Q58" s="22"/>
      <c r="R58" s="22">
        <f>1798+2</f>
        <v>1800</v>
      </c>
    </row>
    <row r="59" spans="2:18" ht="3.75" customHeight="1" x14ac:dyDescent="0.4">
      <c r="B59" s="15"/>
      <c r="C59" s="15"/>
      <c r="D59" s="39"/>
      <c r="E59" s="15"/>
      <c r="F59" s="15"/>
      <c r="G59" s="17"/>
      <c r="H59" s="18"/>
      <c r="I59" s="18"/>
      <c r="J59" s="22"/>
      <c r="K59" s="17"/>
      <c r="L59" s="22"/>
      <c r="M59" s="18"/>
      <c r="N59" s="22"/>
      <c r="O59" s="18"/>
      <c r="P59" s="22"/>
      <c r="Q59" s="18"/>
      <c r="R59" s="22"/>
    </row>
    <row r="60" spans="2:18" ht="19" x14ac:dyDescent="0.4">
      <c r="B60" s="15"/>
      <c r="C60" s="15"/>
      <c r="D60" s="15"/>
      <c r="E60" s="28" t="s">
        <v>52</v>
      </c>
      <c r="F60" s="15"/>
      <c r="G60" s="17"/>
      <c r="H60" s="30">
        <f>SUM(H44:H59)</f>
        <v>295713034</v>
      </c>
      <c r="I60" s="18"/>
      <c r="J60" s="31">
        <f>SUM(J55:J59)</f>
        <v>819612895</v>
      </c>
      <c r="K60" s="17"/>
      <c r="L60" s="30">
        <f>SUM(L44:L59)</f>
        <v>275986201</v>
      </c>
      <c r="M60" s="18"/>
      <c r="N60" s="30">
        <f>SUM(N44:N59)</f>
        <v>232092216</v>
      </c>
      <c r="O60" s="18"/>
      <c r="P60" s="30">
        <f>SUM(P44:P59)</f>
        <v>440207866</v>
      </c>
      <c r="Q60" s="18"/>
      <c r="R60" s="30">
        <f>SUM(R44:R59)</f>
        <v>167039646</v>
      </c>
    </row>
    <row r="61" spans="2:18" ht="4.5" customHeight="1" x14ac:dyDescent="0.4">
      <c r="B61" s="15"/>
      <c r="C61" s="16"/>
      <c r="D61" s="15"/>
      <c r="E61" s="15"/>
      <c r="F61" s="15"/>
      <c r="G61" s="17"/>
      <c r="H61" s="18"/>
      <c r="I61" s="18"/>
      <c r="J61" s="18"/>
      <c r="K61" s="17"/>
      <c r="L61" s="18"/>
      <c r="M61" s="18"/>
      <c r="N61" s="18"/>
      <c r="O61" s="18"/>
      <c r="P61" s="18"/>
      <c r="Q61" s="18"/>
      <c r="R61" s="18"/>
    </row>
    <row r="62" spans="2:18" ht="16.5" customHeight="1" x14ac:dyDescent="0.4">
      <c r="B62" s="15"/>
      <c r="C62" s="16" t="s">
        <v>53</v>
      </c>
      <c r="D62" s="15"/>
      <c r="E62" s="15"/>
      <c r="F62" s="15"/>
      <c r="G62" s="17"/>
      <c r="H62" s="18"/>
      <c r="I62" s="18"/>
      <c r="J62" s="18"/>
      <c r="K62" s="17"/>
      <c r="L62" s="18"/>
      <c r="M62" s="18"/>
      <c r="N62" s="18"/>
      <c r="O62" s="18"/>
      <c r="P62" s="18"/>
      <c r="Q62" s="18"/>
      <c r="R62" s="18"/>
    </row>
    <row r="63" spans="2:18" ht="21" customHeight="1" x14ac:dyDescent="0.4">
      <c r="B63" s="15"/>
      <c r="C63" s="28"/>
      <c r="D63" s="28" t="s">
        <v>54</v>
      </c>
      <c r="E63" s="15"/>
      <c r="F63" s="15"/>
      <c r="G63" s="17"/>
      <c r="H63" s="41">
        <f>+L63+N63+P63+R63</f>
        <v>180200092</v>
      </c>
      <c r="I63" s="18"/>
      <c r="J63" s="18"/>
      <c r="K63" s="17"/>
      <c r="L63" s="41"/>
      <c r="M63" s="18"/>
      <c r="N63" s="18"/>
      <c r="O63" s="18"/>
      <c r="P63" s="41">
        <v>180200092</v>
      </c>
      <c r="Q63" s="18"/>
      <c r="R63" s="18"/>
    </row>
    <row r="64" spans="2:18" ht="20.25" customHeight="1" x14ac:dyDescent="0.4">
      <c r="B64" s="16"/>
      <c r="C64" s="28"/>
      <c r="D64" s="28" t="s">
        <v>55</v>
      </c>
      <c r="E64" s="15"/>
      <c r="F64" s="15"/>
      <c r="G64" s="17"/>
      <c r="H64" s="41">
        <f>+L64+N64+P64+R64</f>
        <v>15123988</v>
      </c>
      <c r="I64" s="18"/>
      <c r="J64" s="41"/>
      <c r="K64" s="17"/>
      <c r="L64" s="41">
        <v>15123988</v>
      </c>
      <c r="M64" s="18"/>
      <c r="N64" s="41"/>
      <c r="O64" s="18"/>
      <c r="P64" s="41"/>
      <c r="Q64" s="18"/>
      <c r="R64" s="41"/>
    </row>
    <row r="65" spans="2:18" ht="3" customHeight="1" x14ac:dyDescent="0.4">
      <c r="B65" s="15"/>
      <c r="C65" s="15"/>
      <c r="D65" s="39"/>
      <c r="E65" s="15"/>
      <c r="F65" s="15"/>
      <c r="G65" s="17"/>
      <c r="H65" s="42"/>
      <c r="I65" s="18"/>
      <c r="J65" s="22"/>
      <c r="K65" s="17"/>
      <c r="L65" s="22"/>
      <c r="M65" s="18"/>
      <c r="N65" s="22"/>
      <c r="O65" s="18"/>
      <c r="P65" s="22"/>
      <c r="Q65" s="18"/>
      <c r="R65" s="22"/>
    </row>
    <row r="66" spans="2:18" ht="18.75" customHeight="1" x14ac:dyDescent="0.4">
      <c r="B66" s="16"/>
      <c r="C66" s="15"/>
      <c r="D66" s="15"/>
      <c r="E66" s="16" t="s">
        <v>56</v>
      </c>
      <c r="F66" s="15"/>
      <c r="G66" s="17"/>
      <c r="H66" s="18">
        <f>+H64+H63</f>
        <v>195324080</v>
      </c>
      <c r="I66" s="18"/>
      <c r="J66" s="43"/>
      <c r="K66" s="17"/>
      <c r="L66" s="30">
        <f>+L64+L63</f>
        <v>15123988</v>
      </c>
      <c r="M66" s="18"/>
      <c r="N66" s="30"/>
      <c r="O66" s="18"/>
      <c r="P66" s="30">
        <f>+P64+P63</f>
        <v>180200092</v>
      </c>
      <c r="Q66" s="18"/>
      <c r="R66" s="30"/>
    </row>
    <row r="67" spans="2:18" ht="3" customHeight="1" x14ac:dyDescent="0.4">
      <c r="B67" s="16"/>
      <c r="C67" s="15"/>
      <c r="D67" s="15"/>
      <c r="E67" s="15"/>
      <c r="F67" s="15"/>
      <c r="G67" s="17"/>
      <c r="H67" s="42"/>
      <c r="I67" s="18"/>
      <c r="J67" s="44"/>
      <c r="K67" s="17"/>
      <c r="L67" s="44"/>
      <c r="M67" s="18"/>
      <c r="N67" s="44"/>
      <c r="O67" s="18"/>
      <c r="P67" s="44"/>
      <c r="Q67" s="18"/>
      <c r="R67" s="44"/>
    </row>
    <row r="68" spans="2:18" ht="18.75" customHeight="1" x14ac:dyDescent="0.4">
      <c r="B68" s="16"/>
      <c r="C68" s="15"/>
      <c r="D68" s="39"/>
      <c r="E68" s="16" t="s">
        <v>57</v>
      </c>
      <c r="F68" s="15"/>
      <c r="G68" s="17"/>
      <c r="H68" s="45">
        <f>H60+H66</f>
        <v>491037114</v>
      </c>
      <c r="I68" s="18"/>
      <c r="J68" s="45">
        <f>J60+J66</f>
        <v>819612895</v>
      </c>
      <c r="K68" s="17"/>
      <c r="L68" s="45">
        <f>L60+L66</f>
        <v>291110189</v>
      </c>
      <c r="M68" s="18"/>
      <c r="N68" s="45">
        <f>N60+N66</f>
        <v>232092216</v>
      </c>
      <c r="O68" s="18"/>
      <c r="P68" s="45">
        <f>P60+P66</f>
        <v>620407958</v>
      </c>
      <c r="Q68" s="18"/>
      <c r="R68" s="45">
        <f>R60+R66</f>
        <v>167039646</v>
      </c>
    </row>
    <row r="69" spans="2:18" ht="18.75" customHeight="1" x14ac:dyDescent="0.4">
      <c r="B69" s="14" t="s">
        <v>58</v>
      </c>
      <c r="C69" s="46"/>
      <c r="D69" s="15"/>
      <c r="E69" s="15"/>
      <c r="F69" s="15"/>
      <c r="G69" s="17"/>
      <c r="H69" s="41">
        <f>+L69+N69+P69+R69</f>
        <v>4455861296</v>
      </c>
      <c r="I69" s="18"/>
      <c r="J69" s="22"/>
      <c r="K69" s="17"/>
      <c r="L69" s="47">
        <v>193868854</v>
      </c>
      <c r="M69" s="47"/>
      <c r="N69" s="47">
        <v>1366065051</v>
      </c>
      <c r="O69" s="47"/>
      <c r="P69" s="47">
        <v>2469988035</v>
      </c>
      <c r="Q69" s="47"/>
      <c r="R69" s="47">
        <v>425939356</v>
      </c>
    </row>
    <row r="70" spans="2:18" ht="21.75" customHeight="1" thickBot="1" x14ac:dyDescent="0.45">
      <c r="B70" s="14" t="s">
        <v>59</v>
      </c>
      <c r="C70" s="15"/>
      <c r="D70" s="15"/>
      <c r="E70" s="15"/>
      <c r="F70" s="15"/>
      <c r="G70" s="33" t="s">
        <v>37</v>
      </c>
      <c r="H70" s="34">
        <f>+H68+H69</f>
        <v>4946898410</v>
      </c>
      <c r="I70" s="33" t="s">
        <v>15</v>
      </c>
      <c r="J70" s="34">
        <f>+J68+J69</f>
        <v>819612895</v>
      </c>
      <c r="K70" s="35" t="s">
        <v>15</v>
      </c>
      <c r="L70" s="34">
        <f>+L68+L69</f>
        <v>484979043</v>
      </c>
      <c r="M70" s="33" t="s">
        <v>15</v>
      </c>
      <c r="N70" s="34">
        <f>+N68+N69</f>
        <v>1598157267</v>
      </c>
      <c r="O70" s="33" t="s">
        <v>37</v>
      </c>
      <c r="P70" s="34">
        <f>+P68+P69</f>
        <v>3090395993</v>
      </c>
      <c r="Q70" s="33" t="s">
        <v>15</v>
      </c>
      <c r="R70" s="34">
        <f>+R68+R69</f>
        <v>592979002</v>
      </c>
    </row>
    <row r="71" spans="2:18" ht="16.5" customHeight="1" thickTop="1" x14ac:dyDescent="0.4">
      <c r="B71" s="16"/>
      <c r="C71" s="15"/>
      <c r="D71" s="15"/>
      <c r="E71" s="15"/>
      <c r="F71" s="15"/>
      <c r="G71" s="33"/>
      <c r="H71" s="48"/>
      <c r="I71" s="33"/>
      <c r="J71" s="48"/>
      <c r="K71" s="35"/>
      <c r="L71" s="48"/>
      <c r="M71" s="33"/>
      <c r="N71" s="48"/>
      <c r="O71" s="33"/>
      <c r="P71" s="48"/>
      <c r="Q71" s="33"/>
      <c r="R71" s="48"/>
    </row>
    <row r="72" spans="2:18" ht="21.75" customHeight="1" x14ac:dyDescent="0.4">
      <c r="B72" s="16"/>
      <c r="C72" s="15"/>
      <c r="D72" s="15"/>
      <c r="E72" s="15"/>
      <c r="F72" s="15"/>
      <c r="G72" s="33"/>
      <c r="H72" s="48"/>
      <c r="I72" s="33"/>
      <c r="J72" s="48"/>
      <c r="K72" s="35"/>
      <c r="L72" s="48"/>
      <c r="M72" s="33"/>
      <c r="N72" s="48"/>
      <c r="O72" s="33"/>
      <c r="P72" s="48"/>
      <c r="Q72" s="33"/>
      <c r="R72" s="48"/>
    </row>
    <row r="73" spans="2:18" ht="3" customHeight="1" x14ac:dyDescent="0.4">
      <c r="B73" s="2"/>
      <c r="C73" s="49"/>
      <c r="D73" s="2"/>
      <c r="E73" s="2"/>
      <c r="F73" s="2"/>
      <c r="G73" s="50"/>
      <c r="H73" s="51"/>
      <c r="I73" s="18"/>
      <c r="J73" s="51"/>
      <c r="K73" s="50"/>
      <c r="L73" s="51"/>
      <c r="M73" s="18"/>
      <c r="N73" s="51"/>
      <c r="O73" s="18"/>
      <c r="P73" s="51"/>
      <c r="Q73" s="18"/>
      <c r="R73" s="51"/>
    </row>
    <row r="74" spans="2:18" ht="21.5" x14ac:dyDescent="0.45">
      <c r="B74" s="114"/>
      <c r="C74" s="114"/>
      <c r="D74" s="114"/>
      <c r="E74" s="114"/>
      <c r="F74" s="114"/>
      <c r="G74" s="114"/>
      <c r="H74" s="114"/>
      <c r="I74" s="114"/>
      <c r="J74" s="114"/>
      <c r="K74" s="114"/>
      <c r="L74" s="114"/>
      <c r="M74" s="114"/>
      <c r="N74" s="114"/>
      <c r="O74" s="114"/>
      <c r="P74" s="114"/>
      <c r="Q74" s="114"/>
      <c r="R74" s="114"/>
    </row>
    <row r="75" spans="2:18" ht="2.25" customHeight="1" x14ac:dyDescent="0.35">
      <c r="G75" s="52"/>
      <c r="H75" s="53"/>
      <c r="I75" s="54"/>
      <c r="J75" s="54"/>
      <c r="K75" s="52"/>
      <c r="L75" s="54"/>
      <c r="M75" s="54"/>
      <c r="N75" s="54"/>
      <c r="O75" s="54"/>
      <c r="P75" s="54"/>
      <c r="Q75" s="54"/>
      <c r="R75" s="54"/>
    </row>
    <row r="79" spans="2:18" x14ac:dyDescent="0.35">
      <c r="H79" s="1">
        <f>H38-H70</f>
        <v>0</v>
      </c>
      <c r="J79" s="1">
        <f>J38-J70</f>
        <v>0</v>
      </c>
      <c r="L79" s="1">
        <f>L38-L70</f>
        <v>0</v>
      </c>
      <c r="N79" s="1">
        <f>N38-N70</f>
        <v>0</v>
      </c>
      <c r="P79" s="1">
        <f>P38-P70</f>
        <v>0</v>
      </c>
      <c r="R79" s="1">
        <f>R38-R70</f>
        <v>0</v>
      </c>
    </row>
    <row r="172" spans="8:18" x14ac:dyDescent="0.35">
      <c r="J172" s="1" t="s">
        <v>3</v>
      </c>
      <c r="N172" s="55" t="s">
        <v>3</v>
      </c>
      <c r="O172" s="55" t="s">
        <v>60</v>
      </c>
      <c r="R172" s="55" t="s">
        <v>61</v>
      </c>
    </row>
    <row r="173" spans="8:18" x14ac:dyDescent="0.35">
      <c r="H173" s="56" t="s">
        <v>62</v>
      </c>
      <c r="J173" s="55" t="s">
        <v>63</v>
      </c>
      <c r="L173" s="55" t="s">
        <v>62</v>
      </c>
      <c r="N173" s="55" t="s">
        <v>63</v>
      </c>
      <c r="O173" s="55" t="s">
        <v>64</v>
      </c>
      <c r="R173" s="55" t="s">
        <v>65</v>
      </c>
    </row>
  </sheetData>
  <mergeCells count="2">
    <mergeCell ref="D49:F49"/>
    <mergeCell ref="B74:R74"/>
  </mergeCells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MSDraw" shapeId="3073" r:id="rId3">
          <objectPr defaultSize="0" autoPict="0" r:id="rId4">
            <anchor moveWithCells="1" sizeWithCells="1">
              <from>
                <xdr:col>17</xdr:col>
                <xdr:colOff>939800</xdr:colOff>
                <xdr:row>70</xdr:row>
                <xdr:rowOff>38100</xdr:rowOff>
              </from>
              <to>
                <xdr:col>18</xdr:col>
                <xdr:colOff>38100</xdr:colOff>
                <xdr:row>72</xdr:row>
                <xdr:rowOff>0</xdr:rowOff>
              </to>
            </anchor>
          </objectPr>
        </oleObject>
      </mc:Choice>
      <mc:Fallback>
        <oleObject progId="MSDraw" shapeId="3073" r:id="rId3"/>
      </mc:Fallback>
    </mc:AlternateContent>
  </oleObjects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18C1DE-6E13-4DFA-9AD1-8780EB3D82EC}">
  <dimension ref="B1:U168"/>
  <sheetViews>
    <sheetView topLeftCell="A22" zoomScale="70" zoomScaleNormal="70" workbookViewId="0">
      <selection activeCell="F22" sqref="F22"/>
    </sheetView>
  </sheetViews>
  <sheetFormatPr baseColWidth="10" defaultColWidth="12" defaultRowHeight="15.5" x14ac:dyDescent="0.35"/>
  <cols>
    <col min="1" max="1" width="2.90625" style="1" customWidth="1"/>
    <col min="2" max="2" width="2.6328125" style="1" customWidth="1"/>
    <col min="3" max="3" width="1.81640625" style="1" customWidth="1"/>
    <col min="4" max="4" width="3.08984375" style="1" customWidth="1"/>
    <col min="5" max="5" width="4.6328125" style="1" customWidth="1"/>
    <col min="6" max="6" width="55.1796875" style="1" customWidth="1"/>
    <col min="7" max="7" width="3" style="1" customWidth="1"/>
    <col min="8" max="8" width="21.90625" style="1" customWidth="1"/>
    <col min="9" max="9" width="4.36328125" style="1" customWidth="1"/>
    <col min="10" max="10" width="21.453125" style="1" customWidth="1"/>
    <col min="11" max="11" width="4.36328125" style="1" customWidth="1"/>
    <col min="12" max="12" width="21.453125" style="1" customWidth="1"/>
    <col min="13" max="13" width="4.36328125" style="1" customWidth="1"/>
    <col min="14" max="14" width="22.453125" style="1" customWidth="1"/>
    <col min="15" max="15" width="4.36328125" style="1" customWidth="1"/>
    <col min="16" max="16" width="23.90625" style="1" customWidth="1"/>
    <col min="17" max="17" width="4.453125" style="1" customWidth="1"/>
    <col min="18" max="18" width="23.1796875" style="1" customWidth="1"/>
    <col min="19" max="19" width="1.1796875" style="1" customWidth="1"/>
    <col min="20" max="16384" width="12" style="1"/>
  </cols>
  <sheetData>
    <row r="1" spans="2:21" ht="10.5" customHeight="1" x14ac:dyDescent="0.35"/>
    <row r="2" spans="2:21" ht="2.25" customHeight="1" x14ac:dyDescent="0.3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2:21" ht="6.75" customHeight="1" x14ac:dyDescent="0.35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2:21" ht="6.75" customHeight="1" x14ac:dyDescent="0.35"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</row>
    <row r="5" spans="2:21" s="3" customFormat="1" ht="33" customHeight="1" x14ac:dyDescent="0.4">
      <c r="B5" s="4" t="s">
        <v>0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1"/>
      <c r="U5" s="57"/>
    </row>
    <row r="6" spans="2:21" s="3" customFormat="1" ht="33" customHeight="1" x14ac:dyDescent="0.4">
      <c r="B6" s="5" t="s">
        <v>1</v>
      </c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1"/>
      <c r="U6" s="57"/>
    </row>
    <row r="7" spans="2:21" s="3" customFormat="1" ht="33" customHeight="1" x14ac:dyDescent="0.35">
      <c r="B7" s="6" t="s">
        <v>66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1"/>
    </row>
    <row r="8" spans="2:21" ht="19" x14ac:dyDescent="0.35">
      <c r="B8" s="2"/>
      <c r="C8" s="2"/>
      <c r="D8" s="2"/>
      <c r="E8" s="2"/>
      <c r="F8" s="2"/>
      <c r="G8" s="2"/>
      <c r="H8" s="7"/>
      <c r="I8" s="8"/>
      <c r="J8" s="8"/>
      <c r="K8" s="8"/>
      <c r="L8" s="8"/>
      <c r="M8" s="8"/>
      <c r="N8" s="8" t="s">
        <v>3</v>
      </c>
      <c r="O8" s="8"/>
      <c r="P8" s="8" t="s">
        <v>4</v>
      </c>
      <c r="Q8" s="8"/>
      <c r="R8" s="8" t="s">
        <v>5</v>
      </c>
    </row>
    <row r="9" spans="2:21" ht="19" x14ac:dyDescent="0.35">
      <c r="B9" s="9"/>
      <c r="C9" s="2"/>
      <c r="D9" s="2"/>
      <c r="E9" s="2"/>
      <c r="F9" s="2"/>
      <c r="G9" s="2"/>
      <c r="H9" s="7" t="s">
        <v>6</v>
      </c>
      <c r="I9" s="8"/>
      <c r="J9" s="8" t="s">
        <v>7</v>
      </c>
      <c r="K9" s="8"/>
      <c r="L9" s="10" t="s">
        <v>8</v>
      </c>
      <c r="M9" s="11"/>
      <c r="N9" s="8" t="s">
        <v>9</v>
      </c>
      <c r="O9" s="8"/>
      <c r="P9" s="8" t="s">
        <v>10</v>
      </c>
      <c r="Q9" s="8"/>
      <c r="R9" s="8" t="s">
        <v>11</v>
      </c>
    </row>
    <row r="10" spans="2:21" ht="3" customHeight="1" thickBot="1" x14ac:dyDescent="0.4">
      <c r="B10" s="12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</row>
    <row r="11" spans="2:21" ht="3" customHeight="1" x14ac:dyDescent="0.35"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</row>
    <row r="12" spans="2:21" ht="21" customHeight="1" x14ac:dyDescent="0.4">
      <c r="B12" s="14" t="s">
        <v>12</v>
      </c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</row>
    <row r="13" spans="2:21" ht="21.75" customHeight="1" x14ac:dyDescent="0.4">
      <c r="B13" s="15"/>
      <c r="C13" s="16" t="s">
        <v>13</v>
      </c>
      <c r="D13" s="15"/>
      <c r="E13" s="15"/>
      <c r="F13" s="15"/>
      <c r="G13" s="17"/>
      <c r="H13" s="18"/>
      <c r="I13" s="18"/>
      <c r="J13" s="18"/>
      <c r="K13" s="17"/>
      <c r="L13" s="18"/>
      <c r="M13" s="18"/>
      <c r="N13" s="18"/>
      <c r="O13" s="18"/>
      <c r="P13" s="18"/>
      <c r="Q13" s="18"/>
      <c r="R13" s="18"/>
    </row>
    <row r="14" spans="2:21" ht="19" x14ac:dyDescent="0.4">
      <c r="B14" s="15"/>
      <c r="C14" s="19"/>
      <c r="D14" s="19" t="s">
        <v>14</v>
      </c>
      <c r="E14" s="15"/>
      <c r="F14" s="15"/>
      <c r="G14" s="20" t="s">
        <v>15</v>
      </c>
      <c r="H14" s="18">
        <f>+L14+N14+P14+R14</f>
        <v>742266903</v>
      </c>
      <c r="I14" s="21" t="s">
        <v>15</v>
      </c>
      <c r="J14" s="22"/>
      <c r="K14" s="20" t="s">
        <v>15</v>
      </c>
      <c r="L14" s="22">
        <v>164429872</v>
      </c>
      <c r="M14" s="21" t="s">
        <v>15</v>
      </c>
      <c r="N14" s="22">
        <v>121125299</v>
      </c>
      <c r="O14" s="21" t="s">
        <v>15</v>
      </c>
      <c r="P14" s="22">
        <v>433835933</v>
      </c>
      <c r="Q14" s="21" t="s">
        <v>15</v>
      </c>
      <c r="R14" s="22">
        <v>22875799</v>
      </c>
    </row>
    <row r="15" spans="2:21" ht="19" x14ac:dyDescent="0.4">
      <c r="B15" s="15"/>
      <c r="C15" s="19"/>
      <c r="D15" s="19" t="s">
        <v>16</v>
      </c>
      <c r="E15" s="15"/>
      <c r="F15" s="15"/>
      <c r="G15" s="17"/>
      <c r="H15" s="18">
        <f>+L15+N15+P15+R15</f>
        <v>14357642</v>
      </c>
      <c r="I15" s="18"/>
      <c r="J15" s="22"/>
      <c r="K15" s="17"/>
      <c r="L15" s="22"/>
      <c r="M15" s="18"/>
      <c r="N15" s="22">
        <v>14273000</v>
      </c>
      <c r="O15" s="18"/>
      <c r="P15" s="22">
        <v>84642</v>
      </c>
      <c r="Q15" s="18"/>
      <c r="R15" s="22"/>
    </row>
    <row r="16" spans="2:21" ht="19" x14ac:dyDescent="0.4">
      <c r="B16" s="15"/>
      <c r="C16" s="19"/>
      <c r="D16" s="23" t="s">
        <v>17</v>
      </c>
      <c r="E16" s="24"/>
      <c r="F16" s="24"/>
      <c r="G16" s="25"/>
      <c r="H16" s="26">
        <f>+L16+N16+P16+R16</f>
        <v>116623346</v>
      </c>
      <c r="I16" s="26"/>
      <c r="J16" s="27"/>
      <c r="K16" s="25"/>
      <c r="L16" s="27">
        <v>22471255</v>
      </c>
      <c r="M16" s="26"/>
      <c r="N16" s="27">
        <v>30001834</v>
      </c>
      <c r="O16" s="26"/>
      <c r="P16" s="27">
        <v>61973448</v>
      </c>
      <c r="Q16" s="26"/>
      <c r="R16" s="27">
        <v>2176809</v>
      </c>
    </row>
    <row r="17" spans="2:18" ht="19" x14ac:dyDescent="0.4">
      <c r="B17" s="15"/>
      <c r="C17" s="19"/>
      <c r="D17" s="19" t="s">
        <v>18</v>
      </c>
      <c r="E17" s="15"/>
      <c r="F17" s="15"/>
      <c r="G17" s="17"/>
      <c r="H17" s="18">
        <f>+L17+N17+P17+R17</f>
        <v>34515576</v>
      </c>
      <c r="I17" s="18"/>
      <c r="J17" s="22"/>
      <c r="K17" s="17"/>
      <c r="L17" s="22">
        <v>191877</v>
      </c>
      <c r="M17" s="18"/>
      <c r="N17" s="22">
        <v>1168049</v>
      </c>
      <c r="O17" s="18"/>
      <c r="P17" s="22">
        <v>31315904</v>
      </c>
      <c r="Q17" s="18"/>
      <c r="R17" s="22">
        <v>1839746</v>
      </c>
    </row>
    <row r="18" spans="2:18" ht="19" hidden="1" x14ac:dyDescent="0.4">
      <c r="B18" s="15"/>
      <c r="C18" s="28"/>
      <c r="D18" s="28" t="s">
        <v>19</v>
      </c>
      <c r="E18" s="15"/>
      <c r="F18" s="15"/>
      <c r="G18" s="17"/>
      <c r="H18" s="18"/>
      <c r="I18" s="18"/>
      <c r="J18" s="29">
        <f>-(-L18-N18-P18-R18)</f>
        <v>0</v>
      </c>
      <c r="K18" s="17"/>
      <c r="L18" s="22"/>
      <c r="M18" s="18"/>
      <c r="N18" s="22"/>
      <c r="O18" s="18"/>
      <c r="P18" s="22"/>
      <c r="Q18" s="18"/>
      <c r="R18" s="22"/>
    </row>
    <row r="19" spans="2:18" ht="19" x14ac:dyDescent="0.4">
      <c r="B19" s="15"/>
      <c r="C19" s="19"/>
      <c r="D19" s="19" t="s">
        <v>20</v>
      </c>
      <c r="E19" s="15"/>
      <c r="F19" s="15"/>
      <c r="G19" s="17"/>
      <c r="H19" s="18"/>
      <c r="I19" s="18"/>
      <c r="J19" s="29">
        <f>-(-L19-N19-P19-R19)</f>
        <v>9909142</v>
      </c>
      <c r="K19" s="17"/>
      <c r="L19" s="22">
        <v>9300014</v>
      </c>
      <c r="M19" s="18"/>
      <c r="N19" s="22">
        <v>609128</v>
      </c>
      <c r="O19" s="18"/>
      <c r="P19" s="22"/>
      <c r="Q19" s="18"/>
      <c r="R19" s="22"/>
    </row>
    <row r="20" spans="2:18" ht="19" x14ac:dyDescent="0.4">
      <c r="B20" s="15"/>
      <c r="C20" s="19"/>
      <c r="D20" s="19" t="s">
        <v>21</v>
      </c>
      <c r="E20" s="15"/>
      <c r="F20" s="15"/>
      <c r="G20" s="17"/>
      <c r="H20" s="18"/>
      <c r="I20" s="18"/>
      <c r="J20" s="29">
        <f>-(-L20-N20-P20-R20)</f>
        <v>23215244</v>
      </c>
      <c r="K20" s="17"/>
      <c r="L20" s="22"/>
      <c r="M20" s="18"/>
      <c r="N20" s="22"/>
      <c r="O20" s="18"/>
      <c r="P20" s="22">
        <v>23215244</v>
      </c>
      <c r="Q20" s="18"/>
      <c r="R20" s="22"/>
    </row>
    <row r="21" spans="2:18" ht="19" x14ac:dyDescent="0.4">
      <c r="B21" s="15"/>
      <c r="C21" s="19"/>
      <c r="D21" s="19" t="s">
        <v>22</v>
      </c>
      <c r="E21" s="15"/>
      <c r="F21" s="15"/>
      <c r="G21" s="17"/>
      <c r="H21" s="18"/>
      <c r="I21" s="18"/>
      <c r="J21" s="29">
        <f>-(-L21-N21-P21-R21)</f>
        <v>261806071</v>
      </c>
      <c r="K21" s="17"/>
      <c r="L21" s="22"/>
      <c r="M21" s="18"/>
      <c r="N21" s="22">
        <v>168752338</v>
      </c>
      <c r="O21" s="18"/>
      <c r="P21" s="22"/>
      <c r="Q21" s="18"/>
      <c r="R21" s="22">
        <v>93053733</v>
      </c>
    </row>
    <row r="22" spans="2:18" ht="19" x14ac:dyDescent="0.4">
      <c r="B22" s="15"/>
      <c r="C22" s="19"/>
      <c r="D22" s="19" t="s">
        <v>23</v>
      </c>
      <c r="E22" s="15"/>
      <c r="F22" s="15"/>
      <c r="G22" s="17"/>
      <c r="H22" s="18">
        <f>+L22+N22+P22+R22</f>
        <v>82766710</v>
      </c>
      <c r="I22" s="18"/>
      <c r="J22" s="22"/>
      <c r="K22" s="17"/>
      <c r="L22" s="22">
        <v>237883</v>
      </c>
      <c r="M22" s="18"/>
      <c r="N22" s="22">
        <v>73765209</v>
      </c>
      <c r="O22" s="18"/>
      <c r="P22" s="22"/>
      <c r="Q22" s="18"/>
      <c r="R22" s="22">
        <v>8763618</v>
      </c>
    </row>
    <row r="23" spans="2:18" ht="19" x14ac:dyDescent="0.4">
      <c r="B23" s="15"/>
      <c r="C23" s="19"/>
      <c r="D23" s="19" t="s">
        <v>24</v>
      </c>
      <c r="E23" s="15"/>
      <c r="F23" s="15"/>
      <c r="G23" s="17"/>
      <c r="H23" s="18">
        <f>+P23</f>
        <v>2327087</v>
      </c>
      <c r="I23" s="18"/>
      <c r="J23" s="22"/>
      <c r="K23" s="17"/>
      <c r="L23" s="22"/>
      <c r="M23" s="18"/>
      <c r="N23" s="22"/>
      <c r="O23" s="18"/>
      <c r="P23" s="22">
        <v>2327087</v>
      </c>
      <c r="Q23" s="18"/>
      <c r="R23" s="22"/>
    </row>
    <row r="24" spans="2:18" ht="19" x14ac:dyDescent="0.4">
      <c r="B24" s="15"/>
      <c r="C24" s="19"/>
      <c r="D24" s="19" t="s">
        <v>25</v>
      </c>
      <c r="E24" s="15"/>
      <c r="F24" s="15"/>
      <c r="G24" s="17"/>
      <c r="H24" s="18">
        <f>+P24</f>
        <v>1354774</v>
      </c>
      <c r="I24" s="18"/>
      <c r="J24" s="22"/>
      <c r="K24" s="17"/>
      <c r="L24" s="22"/>
      <c r="M24" s="18"/>
      <c r="N24" s="22"/>
      <c r="O24" s="18"/>
      <c r="P24" s="22">
        <v>1354774</v>
      </c>
      <c r="Q24" s="18"/>
      <c r="R24" s="22"/>
    </row>
    <row r="25" spans="2:18" ht="19" x14ac:dyDescent="0.4">
      <c r="B25" s="15"/>
      <c r="C25" s="15"/>
      <c r="D25" s="15"/>
      <c r="E25" s="28" t="s">
        <v>26</v>
      </c>
      <c r="F25" s="15"/>
      <c r="G25" s="17"/>
      <c r="H25" s="30">
        <f>SUM(H14:H24)</f>
        <v>994212038</v>
      </c>
      <c r="I25" s="18"/>
      <c r="J25" s="31">
        <f>SUM(J19:J22)</f>
        <v>294930457</v>
      </c>
      <c r="K25" s="17"/>
      <c r="L25" s="30">
        <f>SUM(L14:L23)</f>
        <v>196630901</v>
      </c>
      <c r="M25" s="18"/>
      <c r="N25" s="30">
        <f>SUM(N14:N23)</f>
        <v>409694857</v>
      </c>
      <c r="O25" s="18"/>
      <c r="P25" s="30">
        <f>SUM(P14:P24)</f>
        <v>554107032</v>
      </c>
      <c r="Q25" s="18"/>
      <c r="R25" s="30">
        <f>SUM(R14:R23)</f>
        <v>128709705</v>
      </c>
    </row>
    <row r="26" spans="2:18" ht="3.75" customHeight="1" x14ac:dyDescent="0.4">
      <c r="B26" s="15"/>
      <c r="C26" s="15"/>
      <c r="D26" s="15"/>
      <c r="E26" s="15"/>
      <c r="F26" s="15"/>
      <c r="G26" s="17"/>
      <c r="H26" s="18"/>
      <c r="I26" s="18"/>
      <c r="J26" s="18"/>
      <c r="K26" s="17"/>
      <c r="L26" s="18"/>
      <c r="M26" s="18"/>
      <c r="N26" s="18"/>
      <c r="O26" s="18"/>
      <c r="P26" s="18"/>
      <c r="Q26" s="18"/>
      <c r="R26" s="18"/>
    </row>
    <row r="27" spans="2:18" ht="19" x14ac:dyDescent="0.4">
      <c r="B27" s="15"/>
      <c r="C27" s="19"/>
      <c r="D27" s="19" t="s">
        <v>27</v>
      </c>
      <c r="E27" s="15"/>
      <c r="F27" s="15"/>
      <c r="G27" s="17"/>
      <c r="H27" s="18">
        <f>+P27+R27+L27+N27</f>
        <v>820304000</v>
      </c>
      <c r="I27" s="18"/>
      <c r="J27" s="18"/>
      <c r="K27" s="17"/>
      <c r="L27" s="22">
        <v>5114065</v>
      </c>
      <c r="M27" s="18"/>
      <c r="N27" s="22">
        <v>6800000</v>
      </c>
      <c r="O27" s="18"/>
      <c r="P27" s="22">
        <v>724380838</v>
      </c>
      <c r="Q27" s="18"/>
      <c r="R27" s="22">
        <v>84009097</v>
      </c>
    </row>
    <row r="28" spans="2:18" ht="18.75" customHeight="1" x14ac:dyDescent="0.4">
      <c r="B28" s="15"/>
      <c r="C28" s="19"/>
      <c r="D28" s="19" t="s">
        <v>28</v>
      </c>
      <c r="E28" s="15"/>
      <c r="F28" s="15"/>
      <c r="G28" s="17"/>
      <c r="H28" s="18">
        <f>+L28+N28+P28+R28</f>
        <v>1604374437</v>
      </c>
      <c r="I28" s="18"/>
      <c r="J28" s="18"/>
      <c r="K28" s="17"/>
      <c r="L28" s="22">
        <v>63070124</v>
      </c>
      <c r="M28" s="18"/>
      <c r="N28" s="22">
        <v>533667896</v>
      </c>
      <c r="O28" s="18"/>
      <c r="P28" s="22">
        <v>844786587</v>
      </c>
      <c r="Q28" s="18"/>
      <c r="R28" s="22">
        <v>162849830</v>
      </c>
    </row>
    <row r="29" spans="2:18" ht="19" x14ac:dyDescent="0.4">
      <c r="B29" s="15"/>
      <c r="C29" s="19"/>
      <c r="D29" s="19" t="s">
        <v>29</v>
      </c>
      <c r="E29" s="15"/>
      <c r="F29" s="15"/>
      <c r="G29" s="17"/>
      <c r="H29" s="18">
        <f>+P29</f>
        <v>27014676</v>
      </c>
      <c r="I29" s="18"/>
      <c r="J29" s="18"/>
      <c r="K29" s="17"/>
      <c r="L29" s="22"/>
      <c r="M29" s="18"/>
      <c r="N29" s="22"/>
      <c r="O29" s="18"/>
      <c r="P29" s="22">
        <v>27014676</v>
      </c>
      <c r="Q29" s="18"/>
      <c r="R29" s="22"/>
    </row>
    <row r="30" spans="2:18" ht="20" customHeight="1" x14ac:dyDescent="0.4">
      <c r="B30" s="15"/>
      <c r="C30" s="19"/>
      <c r="D30" s="19" t="s">
        <v>30</v>
      </c>
      <c r="E30" s="15"/>
      <c r="F30" s="15"/>
      <c r="G30" s="17"/>
      <c r="H30" s="18">
        <f>+P30</f>
        <v>11696449</v>
      </c>
      <c r="I30" s="18"/>
      <c r="J30" s="18"/>
      <c r="K30" s="17"/>
      <c r="L30" s="22"/>
      <c r="M30" s="18"/>
      <c r="N30" s="22"/>
      <c r="O30" s="18"/>
      <c r="P30" s="22">
        <v>11696449</v>
      </c>
      <c r="Q30" s="18"/>
      <c r="R30" s="22"/>
    </row>
    <row r="31" spans="2:18" ht="19" x14ac:dyDescent="0.4">
      <c r="B31" s="15"/>
      <c r="C31" s="19"/>
      <c r="D31" s="19" t="s">
        <v>31</v>
      </c>
      <c r="E31" s="15"/>
      <c r="F31" s="15"/>
      <c r="G31" s="17"/>
      <c r="H31" s="18"/>
      <c r="I31" s="15"/>
      <c r="J31" s="15"/>
      <c r="K31" s="15"/>
      <c r="L31" s="22"/>
      <c r="M31" s="15"/>
      <c r="N31" s="22"/>
      <c r="O31" s="18"/>
      <c r="P31" s="22"/>
      <c r="Q31" s="18"/>
      <c r="R31" s="22"/>
    </row>
    <row r="32" spans="2:18" ht="19" x14ac:dyDescent="0.4">
      <c r="B32" s="15"/>
      <c r="C32" s="28"/>
      <c r="D32" s="28" t="s">
        <v>32</v>
      </c>
      <c r="E32" s="15"/>
      <c r="F32" s="15"/>
      <c r="G32" s="17"/>
      <c r="H32" s="18">
        <f>+L32+N32+P32+R32</f>
        <v>368131863</v>
      </c>
      <c r="I32" s="18"/>
      <c r="J32" s="15"/>
      <c r="K32" s="15"/>
      <c r="L32" s="22">
        <v>101594344</v>
      </c>
      <c r="M32" s="15"/>
      <c r="N32" s="22">
        <v>264278623</v>
      </c>
      <c r="O32" s="18"/>
      <c r="P32" s="22">
        <v>1216309</v>
      </c>
      <c r="Q32" s="18"/>
      <c r="R32" s="22">
        <v>1042587</v>
      </c>
    </row>
    <row r="33" spans="2:18" ht="19" x14ac:dyDescent="0.4">
      <c r="B33" s="15"/>
      <c r="C33" s="28"/>
      <c r="D33" s="19" t="s">
        <v>33</v>
      </c>
      <c r="E33" s="15"/>
      <c r="F33" s="15"/>
      <c r="G33" s="17"/>
      <c r="H33" s="18">
        <f>+L33+N33+R33+P33</f>
        <v>5789281</v>
      </c>
      <c r="I33" s="18"/>
      <c r="J33" s="18"/>
      <c r="K33" s="17"/>
      <c r="L33" s="22"/>
      <c r="M33" s="15"/>
      <c r="N33" s="22"/>
      <c r="O33" s="18"/>
      <c r="P33" s="22">
        <v>5789281</v>
      </c>
      <c r="Q33" s="18"/>
      <c r="R33" s="22"/>
    </row>
    <row r="34" spans="2:18" ht="18.75" customHeight="1" x14ac:dyDescent="0.4">
      <c r="B34" s="15"/>
      <c r="C34" s="28"/>
      <c r="D34" s="19" t="s">
        <v>34</v>
      </c>
      <c r="E34" s="15"/>
      <c r="F34" s="15"/>
      <c r="G34" s="17"/>
      <c r="H34" s="18">
        <f>+L34+N34+R34+P34</f>
        <v>392715704</v>
      </c>
      <c r="I34" s="18"/>
      <c r="J34" s="18"/>
      <c r="K34" s="17"/>
      <c r="L34" s="22">
        <v>27625</v>
      </c>
      <c r="M34" s="18"/>
      <c r="N34" s="22">
        <v>140800</v>
      </c>
      <c r="O34" s="18"/>
      <c r="P34" s="22">
        <v>390368772</v>
      </c>
      <c r="Q34" s="18"/>
      <c r="R34" s="22">
        <v>2178507</v>
      </c>
    </row>
    <row r="35" spans="2:18" ht="18.75" customHeight="1" x14ac:dyDescent="0.4">
      <c r="B35" s="15"/>
      <c r="C35" s="28"/>
      <c r="D35" s="19" t="s">
        <v>35</v>
      </c>
      <c r="E35" s="15"/>
      <c r="F35" s="15"/>
      <c r="G35" s="17"/>
      <c r="H35" s="18">
        <f>+L35+N35+R35+P35</f>
        <v>81276306</v>
      </c>
      <c r="I35" s="18"/>
      <c r="J35" s="22"/>
      <c r="K35" s="17"/>
      <c r="L35" s="22">
        <v>17569702</v>
      </c>
      <c r="M35" s="18"/>
      <c r="N35" s="22">
        <v>10278575</v>
      </c>
      <c r="O35" s="18"/>
      <c r="P35" s="22">
        <v>48816050</v>
      </c>
      <c r="Q35" s="18"/>
      <c r="R35" s="22">
        <v>4611979</v>
      </c>
    </row>
    <row r="36" spans="2:18" ht="2.25" customHeight="1" x14ac:dyDescent="0.4">
      <c r="B36" s="15"/>
      <c r="C36" s="32"/>
      <c r="D36" s="15"/>
      <c r="E36" s="15"/>
      <c r="F36" s="15"/>
      <c r="G36" s="17"/>
      <c r="H36" s="18"/>
      <c r="I36" s="18"/>
      <c r="J36" s="18"/>
      <c r="K36" s="17"/>
      <c r="L36" s="18"/>
      <c r="M36" s="18"/>
      <c r="N36" s="18"/>
      <c r="O36" s="18"/>
      <c r="P36" s="18"/>
      <c r="Q36" s="18"/>
      <c r="R36" s="18"/>
    </row>
    <row r="37" spans="2:18" ht="21" customHeight="1" thickBot="1" x14ac:dyDescent="0.45">
      <c r="B37" s="32" t="s">
        <v>36</v>
      </c>
      <c r="C37" s="15"/>
      <c r="D37" s="15"/>
      <c r="E37" s="32"/>
      <c r="F37" s="15"/>
      <c r="G37" s="33" t="s">
        <v>37</v>
      </c>
      <c r="H37" s="34">
        <f>SUM(H25:H35)</f>
        <v>4305514754</v>
      </c>
      <c r="I37" s="33" t="s">
        <v>38</v>
      </c>
      <c r="J37" s="34">
        <f>SUM(J25:J35)</f>
        <v>294930457</v>
      </c>
      <c r="K37" s="35" t="s">
        <v>38</v>
      </c>
      <c r="L37" s="34">
        <f>SUM(L25:L35)</f>
        <v>384006761</v>
      </c>
      <c r="M37" s="33" t="s">
        <v>15</v>
      </c>
      <c r="N37" s="34">
        <f>SUM(N25:N35)</f>
        <v>1224860751</v>
      </c>
      <c r="O37" s="33" t="s">
        <v>37</v>
      </c>
      <c r="P37" s="34">
        <f>SUM(P25:P35)</f>
        <v>2608175994</v>
      </c>
      <c r="Q37" s="33" t="s">
        <v>15</v>
      </c>
      <c r="R37" s="34">
        <f>SUM(R25:R35)</f>
        <v>383401705</v>
      </c>
    </row>
    <row r="38" spans="2:18" ht="3.75" customHeight="1" thickTop="1" x14ac:dyDescent="0.4">
      <c r="B38" s="15"/>
      <c r="C38" s="28"/>
      <c r="D38" s="15"/>
      <c r="E38" s="15"/>
      <c r="F38" s="15"/>
      <c r="G38" s="17"/>
      <c r="H38" s="18"/>
      <c r="I38" s="18"/>
      <c r="J38" s="18"/>
      <c r="K38" s="17"/>
      <c r="L38" s="18"/>
      <c r="M38" s="18"/>
      <c r="N38" s="18"/>
      <c r="O38" s="18"/>
      <c r="P38" s="18"/>
      <c r="Q38" s="18"/>
      <c r="R38" s="18"/>
    </row>
    <row r="39" spans="2:18" ht="3.75" customHeight="1" x14ac:dyDescent="0.4">
      <c r="B39" s="15"/>
      <c r="C39" s="36"/>
      <c r="D39" s="15"/>
      <c r="E39" s="15"/>
      <c r="F39" s="15"/>
      <c r="G39" s="17"/>
      <c r="H39" s="18"/>
      <c r="I39" s="18"/>
      <c r="J39" s="18"/>
      <c r="K39" s="17"/>
      <c r="L39" s="18"/>
      <c r="M39" s="18"/>
      <c r="N39" s="18"/>
      <c r="O39" s="18"/>
      <c r="P39" s="18"/>
      <c r="Q39" s="18"/>
      <c r="R39" s="18"/>
    </row>
    <row r="40" spans="2:18" ht="18" customHeight="1" x14ac:dyDescent="0.4">
      <c r="B40" s="32" t="s">
        <v>39</v>
      </c>
      <c r="C40" s="37"/>
      <c r="D40" s="37"/>
      <c r="E40" s="37"/>
      <c r="F40" s="37"/>
      <c r="G40" s="38"/>
      <c r="H40" s="18"/>
      <c r="I40" s="18"/>
      <c r="J40" s="18"/>
      <c r="K40" s="17"/>
      <c r="L40" s="18"/>
      <c r="M40" s="18"/>
      <c r="N40" s="18"/>
      <c r="O40" s="18"/>
      <c r="P40" s="18"/>
      <c r="Q40" s="18"/>
      <c r="R40" s="18"/>
    </row>
    <row r="41" spans="2:18" ht="3.75" customHeight="1" x14ac:dyDescent="0.4">
      <c r="B41" s="15"/>
      <c r="C41" s="15"/>
      <c r="D41" s="15"/>
      <c r="E41" s="15"/>
      <c r="F41" s="15"/>
      <c r="G41" s="17"/>
      <c r="H41" s="18"/>
      <c r="I41" s="18"/>
      <c r="J41" s="18"/>
      <c r="K41" s="17"/>
      <c r="L41" s="18"/>
      <c r="M41" s="18"/>
      <c r="N41" s="18"/>
      <c r="O41" s="18"/>
      <c r="P41" s="18"/>
      <c r="Q41" s="18"/>
      <c r="R41" s="18"/>
    </row>
    <row r="42" spans="2:18" ht="16.5" customHeight="1" x14ac:dyDescent="0.4">
      <c r="B42" s="15"/>
      <c r="C42" s="16" t="s">
        <v>40</v>
      </c>
      <c r="D42" s="15"/>
      <c r="E42" s="15"/>
      <c r="F42" s="15"/>
      <c r="G42" s="15"/>
      <c r="H42" s="18"/>
      <c r="I42" s="18"/>
      <c r="J42" s="18"/>
      <c r="K42" s="17"/>
      <c r="L42" s="18"/>
      <c r="M42" s="18"/>
      <c r="N42" s="22"/>
      <c r="O42" s="18"/>
      <c r="P42" s="18"/>
      <c r="Q42" s="18"/>
      <c r="R42" s="18"/>
    </row>
    <row r="43" spans="2:18" ht="18.75" hidden="1" customHeight="1" x14ac:dyDescent="0.4">
      <c r="B43" s="15"/>
      <c r="C43" s="28" t="s">
        <v>41</v>
      </c>
      <c r="D43" s="39"/>
      <c r="E43" s="15"/>
      <c r="F43" s="15"/>
      <c r="G43" s="15"/>
      <c r="H43" s="18"/>
      <c r="I43" s="15"/>
      <c r="J43" s="22"/>
      <c r="K43" s="15"/>
      <c r="L43" s="22"/>
      <c r="M43" s="15"/>
      <c r="N43" s="22"/>
      <c r="O43" s="15"/>
      <c r="P43" s="22"/>
      <c r="Q43" s="15"/>
      <c r="R43" s="22"/>
    </row>
    <row r="44" spans="2:18" ht="19" x14ac:dyDescent="0.4">
      <c r="B44" s="15"/>
      <c r="C44" s="28"/>
      <c r="D44" s="28" t="s">
        <v>42</v>
      </c>
      <c r="E44" s="15"/>
      <c r="F44" s="15"/>
      <c r="G44" s="20" t="s">
        <v>15</v>
      </c>
      <c r="H44" s="18">
        <f t="shared" ref="H44:H49" si="0">+L44+N44+P44+R44</f>
        <v>72943518</v>
      </c>
      <c r="I44" s="20" t="s">
        <v>15</v>
      </c>
      <c r="J44" s="22"/>
      <c r="K44" s="20" t="s">
        <v>15</v>
      </c>
      <c r="L44" s="22">
        <v>4871286</v>
      </c>
      <c r="M44" s="20" t="s">
        <v>15</v>
      </c>
      <c r="N44" s="22">
        <v>58106616</v>
      </c>
      <c r="O44" s="20" t="s">
        <v>15</v>
      </c>
      <c r="P44" s="22"/>
      <c r="Q44" s="20" t="s">
        <v>15</v>
      </c>
      <c r="R44" s="22">
        <v>9965616</v>
      </c>
    </row>
    <row r="45" spans="2:18" ht="18.75" customHeight="1" x14ac:dyDescent="0.4">
      <c r="B45" s="15"/>
      <c r="C45" s="28"/>
      <c r="D45" s="28" t="s">
        <v>43</v>
      </c>
      <c r="E45" s="15"/>
      <c r="F45" s="15"/>
      <c r="G45" s="20"/>
      <c r="H45" s="18">
        <f t="shared" si="0"/>
        <v>325837</v>
      </c>
      <c r="I45" s="20"/>
      <c r="J45" s="22"/>
      <c r="K45" s="20"/>
      <c r="L45" s="22"/>
      <c r="M45" s="20"/>
      <c r="N45" s="22">
        <v>218789</v>
      </c>
      <c r="O45" s="20"/>
      <c r="P45" s="22"/>
      <c r="Q45" s="20"/>
      <c r="R45" s="22">
        <v>107048</v>
      </c>
    </row>
    <row r="46" spans="2:18" ht="18.75" customHeight="1" x14ac:dyDescent="0.4">
      <c r="B46" s="15"/>
      <c r="C46" s="28"/>
      <c r="D46" s="28" t="s">
        <v>44</v>
      </c>
      <c r="E46" s="15"/>
      <c r="F46" s="15"/>
      <c r="G46" s="20"/>
      <c r="H46" s="18">
        <f t="shared" si="0"/>
        <v>36505418</v>
      </c>
      <c r="I46" s="20"/>
      <c r="J46" s="22"/>
      <c r="K46" s="20"/>
      <c r="L46" s="22">
        <v>36505418</v>
      </c>
      <c r="M46" s="20"/>
      <c r="N46" s="22"/>
      <c r="O46" s="20"/>
      <c r="P46" s="22"/>
      <c r="Q46" s="20"/>
      <c r="R46" s="22"/>
    </row>
    <row r="47" spans="2:18" ht="22.5" hidden="1" customHeight="1" x14ac:dyDescent="0.4">
      <c r="B47" s="15"/>
      <c r="C47" s="15"/>
      <c r="D47" s="113" t="s">
        <v>45</v>
      </c>
      <c r="E47" s="113"/>
      <c r="F47" s="113"/>
      <c r="G47" s="20"/>
      <c r="H47" s="18">
        <f t="shared" si="0"/>
        <v>0</v>
      </c>
      <c r="I47" s="20"/>
      <c r="J47" s="22"/>
      <c r="K47" s="20"/>
      <c r="L47" s="22"/>
      <c r="M47" s="20"/>
      <c r="N47" s="22"/>
      <c r="O47" s="20"/>
      <c r="P47" s="22"/>
      <c r="Q47" s="20"/>
      <c r="R47" s="22"/>
    </row>
    <row r="48" spans="2:18" ht="18.75" customHeight="1" x14ac:dyDescent="0.4">
      <c r="B48" s="15"/>
      <c r="C48" s="28"/>
      <c r="D48" s="28" t="s">
        <v>46</v>
      </c>
      <c r="E48" s="15"/>
      <c r="F48" s="15"/>
      <c r="G48" s="17"/>
      <c r="H48" s="18">
        <f t="shared" si="0"/>
        <v>39033942</v>
      </c>
      <c r="I48" s="18"/>
      <c r="J48" s="22"/>
      <c r="K48" s="17"/>
      <c r="L48" s="22">
        <v>13344587</v>
      </c>
      <c r="M48" s="20"/>
      <c r="N48" s="22">
        <v>14875965</v>
      </c>
      <c r="O48" s="20"/>
      <c r="P48" s="22">
        <v>9241566</v>
      </c>
      <c r="Q48" s="20"/>
      <c r="R48" s="22">
        <v>1571824</v>
      </c>
    </row>
    <row r="49" spans="2:18" ht="18.75" customHeight="1" x14ac:dyDescent="0.4">
      <c r="B49" s="15"/>
      <c r="C49" s="28"/>
      <c r="D49" s="28" t="s">
        <v>47</v>
      </c>
      <c r="E49" s="15"/>
      <c r="F49" s="15"/>
      <c r="G49" s="17"/>
      <c r="H49" s="18">
        <f t="shared" si="0"/>
        <v>5921570</v>
      </c>
      <c r="I49" s="18"/>
      <c r="J49" s="29"/>
      <c r="K49" s="17"/>
      <c r="L49" s="22">
        <v>116137</v>
      </c>
      <c r="M49" s="22"/>
      <c r="N49" s="22">
        <v>46524</v>
      </c>
      <c r="O49" s="22"/>
      <c r="P49" s="22">
        <v>5699335</v>
      </c>
      <c r="Q49" s="22"/>
      <c r="R49" s="22">
        <v>59574</v>
      </c>
    </row>
    <row r="50" spans="2:18" ht="18.75" customHeight="1" x14ac:dyDescent="0.4">
      <c r="B50" s="15"/>
      <c r="C50" s="28"/>
      <c r="D50" s="28" t="s">
        <v>48</v>
      </c>
      <c r="E50" s="15"/>
      <c r="F50" s="15"/>
      <c r="G50" s="17"/>
      <c r="H50" s="18"/>
      <c r="I50" s="18"/>
      <c r="J50" s="29">
        <f>-(-L50-N50-P50-R50)</f>
        <v>9909142</v>
      </c>
      <c r="K50" s="17"/>
      <c r="L50" s="22"/>
      <c r="M50" s="22"/>
      <c r="N50" s="22"/>
      <c r="O50" s="22"/>
      <c r="P50" s="22"/>
      <c r="Q50" s="22"/>
      <c r="R50" s="22">
        <v>9909142</v>
      </c>
    </row>
    <row r="51" spans="2:18" ht="18.75" customHeight="1" x14ac:dyDescent="0.4">
      <c r="B51" s="15"/>
      <c r="C51" s="28"/>
      <c r="D51" s="28" t="s">
        <v>49</v>
      </c>
      <c r="E51" s="15"/>
      <c r="F51" s="15"/>
      <c r="G51" s="17"/>
      <c r="H51" s="18"/>
      <c r="I51" s="18"/>
      <c r="J51" s="22">
        <f>-(-L51-N51-P51-R51)</f>
        <v>23215244</v>
      </c>
      <c r="K51" s="17"/>
      <c r="L51" s="22">
        <v>23215244</v>
      </c>
      <c r="M51" s="18"/>
      <c r="N51" s="22"/>
      <c r="O51" s="18"/>
      <c r="P51" s="22"/>
      <c r="Q51" s="22"/>
      <c r="R51" s="22"/>
    </row>
    <row r="52" spans="2:18" ht="19" hidden="1" x14ac:dyDescent="0.4">
      <c r="B52" s="15"/>
      <c r="C52" s="28" t="s">
        <v>50</v>
      </c>
      <c r="D52" s="28"/>
      <c r="E52" s="15"/>
      <c r="F52" s="15"/>
      <c r="G52" s="17"/>
      <c r="H52" s="18"/>
      <c r="I52" s="18"/>
      <c r="J52" s="29"/>
      <c r="K52" s="17"/>
      <c r="L52" s="22"/>
      <c r="M52" s="18"/>
      <c r="N52" s="22"/>
      <c r="O52" s="18"/>
      <c r="P52" s="22"/>
      <c r="Q52" s="22"/>
      <c r="R52" s="40"/>
    </row>
    <row r="53" spans="2:18" ht="19" x14ac:dyDescent="0.4">
      <c r="B53" s="15"/>
      <c r="C53" s="28"/>
      <c r="D53" s="28" t="s">
        <v>51</v>
      </c>
      <c r="E53" s="15"/>
      <c r="F53" s="15"/>
      <c r="G53" s="17"/>
      <c r="H53" s="18"/>
      <c r="I53" s="18"/>
      <c r="J53" s="29">
        <f>-(-L53-N53-P53-R53)</f>
        <v>261806071</v>
      </c>
      <c r="K53" s="17"/>
      <c r="L53" s="22">
        <v>76212396</v>
      </c>
      <c r="M53" s="18"/>
      <c r="N53" s="22"/>
      <c r="O53" s="18"/>
      <c r="P53" s="22">
        <v>185593675</v>
      </c>
      <c r="Q53" s="22"/>
      <c r="R53" s="22"/>
    </row>
    <row r="54" spans="2:18" ht="3.75" customHeight="1" x14ac:dyDescent="0.4">
      <c r="B54" s="15"/>
      <c r="C54" s="15"/>
      <c r="D54" s="39"/>
      <c r="E54" s="15"/>
      <c r="F54" s="15"/>
      <c r="G54" s="17"/>
      <c r="H54" s="18"/>
      <c r="I54" s="18"/>
      <c r="J54" s="22"/>
      <c r="K54" s="17"/>
      <c r="L54" s="22"/>
      <c r="M54" s="18"/>
      <c r="N54" s="22"/>
      <c r="O54" s="18"/>
      <c r="P54" s="22"/>
      <c r="Q54" s="18"/>
      <c r="R54" s="22"/>
    </row>
    <row r="55" spans="2:18" ht="19" x14ac:dyDescent="0.4">
      <c r="B55" s="15"/>
      <c r="C55" s="15"/>
      <c r="D55" s="15"/>
      <c r="E55" s="28" t="s">
        <v>52</v>
      </c>
      <c r="F55" s="15"/>
      <c r="G55" s="17"/>
      <c r="H55" s="30">
        <f>SUM(H43:H54)</f>
        <v>154730285</v>
      </c>
      <c r="I55" s="18"/>
      <c r="J55" s="31">
        <f>SUM(J50:J54)</f>
        <v>294930457</v>
      </c>
      <c r="K55" s="17"/>
      <c r="L55" s="30">
        <f>SUM(L43:L54)</f>
        <v>154265068</v>
      </c>
      <c r="M55" s="18"/>
      <c r="N55" s="30">
        <f>SUM(N43:N54)</f>
        <v>73247894</v>
      </c>
      <c r="O55" s="18"/>
      <c r="P55" s="30">
        <f>SUM(P43:P54)</f>
        <v>200534576</v>
      </c>
      <c r="Q55" s="18"/>
      <c r="R55" s="30">
        <f>SUM(R43:R54)</f>
        <v>21613204</v>
      </c>
    </row>
    <row r="56" spans="2:18" ht="6.75" customHeight="1" x14ac:dyDescent="0.4">
      <c r="B56" s="15"/>
      <c r="C56" s="16"/>
      <c r="D56" s="15"/>
      <c r="E56" s="15"/>
      <c r="F56" s="15"/>
      <c r="G56" s="17"/>
      <c r="H56" s="18"/>
      <c r="I56" s="18"/>
      <c r="J56" s="18"/>
      <c r="K56" s="17"/>
      <c r="L56" s="18"/>
      <c r="M56" s="18"/>
      <c r="N56" s="18"/>
      <c r="O56" s="18"/>
      <c r="P56" s="18"/>
      <c r="Q56" s="18"/>
      <c r="R56" s="18"/>
    </row>
    <row r="57" spans="2:18" ht="16.5" customHeight="1" x14ac:dyDescent="0.4">
      <c r="B57" s="15"/>
      <c r="C57" s="16" t="s">
        <v>53</v>
      </c>
      <c r="D57" s="15"/>
      <c r="E57" s="15"/>
      <c r="F57" s="15"/>
      <c r="G57" s="17"/>
      <c r="H57" s="18"/>
      <c r="I57" s="18"/>
      <c r="J57" s="18"/>
      <c r="K57" s="17"/>
      <c r="L57" s="18"/>
      <c r="M57" s="18"/>
      <c r="N57" s="18"/>
      <c r="O57" s="18"/>
      <c r="P57" s="18"/>
      <c r="Q57" s="18"/>
      <c r="R57" s="18"/>
    </row>
    <row r="58" spans="2:18" ht="21" customHeight="1" x14ac:dyDescent="0.4">
      <c r="B58" s="15"/>
      <c r="C58" s="28"/>
      <c r="D58" s="28" t="s">
        <v>54</v>
      </c>
      <c r="E58" s="15"/>
      <c r="F58" s="15"/>
      <c r="G58" s="17"/>
      <c r="H58" s="41">
        <f>+L58+N58+P58+R58</f>
        <v>126456936</v>
      </c>
      <c r="I58" s="18"/>
      <c r="J58" s="18"/>
      <c r="K58" s="17"/>
      <c r="L58" s="41"/>
      <c r="M58" s="18"/>
      <c r="N58" s="18"/>
      <c r="O58" s="18"/>
      <c r="P58" s="41">
        <v>126456936</v>
      </c>
      <c r="Q58" s="18"/>
      <c r="R58" s="18"/>
    </row>
    <row r="59" spans="2:18" ht="20.25" customHeight="1" x14ac:dyDescent="0.4">
      <c r="B59" s="16"/>
      <c r="C59" s="28"/>
      <c r="D59" s="28" t="s">
        <v>55</v>
      </c>
      <c r="E59" s="15"/>
      <c r="F59" s="15"/>
      <c r="G59" s="17"/>
      <c r="H59" s="41">
        <f>+L59+N59+P59+R59</f>
        <v>14986756</v>
      </c>
      <c r="I59" s="18"/>
      <c r="J59" s="41"/>
      <c r="K59" s="17"/>
      <c r="L59" s="41">
        <v>14986756</v>
      </c>
      <c r="M59" s="18"/>
      <c r="N59" s="41"/>
      <c r="O59" s="18"/>
      <c r="P59" s="41"/>
      <c r="Q59" s="18"/>
      <c r="R59" s="41"/>
    </row>
    <row r="60" spans="2:18" ht="3" customHeight="1" x14ac:dyDescent="0.4">
      <c r="B60" s="15"/>
      <c r="C60" s="15"/>
      <c r="D60" s="39"/>
      <c r="E60" s="15"/>
      <c r="F60" s="15"/>
      <c r="G60" s="17"/>
      <c r="H60" s="42"/>
      <c r="I60" s="18"/>
      <c r="J60" s="22"/>
      <c r="K60" s="17"/>
      <c r="L60" s="22"/>
      <c r="M60" s="18"/>
      <c r="N60" s="22"/>
      <c r="O60" s="18"/>
      <c r="P60" s="22"/>
      <c r="Q60" s="18"/>
      <c r="R60" s="22"/>
    </row>
    <row r="61" spans="2:18" ht="18.75" customHeight="1" x14ac:dyDescent="0.4">
      <c r="B61" s="16"/>
      <c r="C61" s="15"/>
      <c r="D61" s="15"/>
      <c r="E61" s="16" t="s">
        <v>56</v>
      </c>
      <c r="F61" s="15"/>
      <c r="G61" s="17"/>
      <c r="H61" s="18">
        <f>+H59+H58</f>
        <v>141443692</v>
      </c>
      <c r="I61" s="18"/>
      <c r="J61" s="43"/>
      <c r="K61" s="17"/>
      <c r="L61" s="30">
        <f>+L59+L58</f>
        <v>14986756</v>
      </c>
      <c r="M61" s="18"/>
      <c r="N61" s="30"/>
      <c r="O61" s="18"/>
      <c r="P61" s="30">
        <f>+P59+P58</f>
        <v>126456936</v>
      </c>
      <c r="Q61" s="18"/>
      <c r="R61" s="30"/>
    </row>
    <row r="62" spans="2:18" ht="3" customHeight="1" x14ac:dyDescent="0.4">
      <c r="B62" s="16"/>
      <c r="C62" s="15"/>
      <c r="D62" s="15"/>
      <c r="E62" s="15"/>
      <c r="F62" s="15"/>
      <c r="G62" s="17"/>
      <c r="H62" s="42"/>
      <c r="I62" s="18"/>
      <c r="J62" s="44"/>
      <c r="K62" s="17"/>
      <c r="L62" s="44"/>
      <c r="M62" s="18"/>
      <c r="N62" s="44"/>
      <c r="O62" s="18"/>
      <c r="P62" s="44"/>
      <c r="Q62" s="18"/>
      <c r="R62" s="44"/>
    </row>
    <row r="63" spans="2:18" ht="18.75" customHeight="1" x14ac:dyDescent="0.4">
      <c r="B63" s="16"/>
      <c r="C63" s="15"/>
      <c r="D63" s="39"/>
      <c r="E63" s="16" t="s">
        <v>57</v>
      </c>
      <c r="F63" s="15"/>
      <c r="G63" s="17"/>
      <c r="H63" s="45">
        <f>H55+H61</f>
        <v>296173977</v>
      </c>
      <c r="I63" s="18"/>
      <c r="J63" s="45">
        <f>J55+J61</f>
        <v>294930457</v>
      </c>
      <c r="K63" s="17"/>
      <c r="L63" s="45">
        <f>L55+L61</f>
        <v>169251824</v>
      </c>
      <c r="M63" s="18"/>
      <c r="N63" s="45">
        <f>N55+N61</f>
        <v>73247894</v>
      </c>
      <c r="O63" s="18"/>
      <c r="P63" s="45">
        <f>P55+P61</f>
        <v>326991512</v>
      </c>
      <c r="Q63" s="18"/>
      <c r="R63" s="45">
        <f>R55+R61</f>
        <v>21613204</v>
      </c>
    </row>
    <row r="64" spans="2:18" ht="18.75" customHeight="1" x14ac:dyDescent="0.4">
      <c r="B64" s="14" t="s">
        <v>58</v>
      </c>
      <c r="C64" s="46"/>
      <c r="D64" s="15"/>
      <c r="E64" s="15"/>
      <c r="F64" s="15"/>
      <c r="G64" s="17"/>
      <c r="H64" s="41">
        <f>+L64+N64+P64+R64</f>
        <v>4009340777</v>
      </c>
      <c r="I64" s="18"/>
      <c r="J64" s="22"/>
      <c r="K64" s="17"/>
      <c r="L64" s="47">
        <v>214754937</v>
      </c>
      <c r="M64" s="47"/>
      <c r="N64" s="47">
        <v>1151612857</v>
      </c>
      <c r="O64" s="47"/>
      <c r="P64" s="47">
        <v>2281184482</v>
      </c>
      <c r="Q64" s="47"/>
      <c r="R64" s="47">
        <v>361788501</v>
      </c>
    </row>
    <row r="65" spans="2:18" ht="21.75" customHeight="1" thickBot="1" x14ac:dyDescent="0.45">
      <c r="B65" s="14" t="s">
        <v>59</v>
      </c>
      <c r="C65" s="15"/>
      <c r="D65" s="15"/>
      <c r="E65" s="15"/>
      <c r="F65" s="15"/>
      <c r="G65" s="33" t="s">
        <v>37</v>
      </c>
      <c r="H65" s="34">
        <f>+H63+H64</f>
        <v>4305514754</v>
      </c>
      <c r="I65" s="33" t="s">
        <v>15</v>
      </c>
      <c r="J65" s="34">
        <f>+J63+J64</f>
        <v>294930457</v>
      </c>
      <c r="K65" s="35" t="s">
        <v>15</v>
      </c>
      <c r="L65" s="34">
        <f>+L63+L64</f>
        <v>384006761</v>
      </c>
      <c r="M65" s="33" t="s">
        <v>15</v>
      </c>
      <c r="N65" s="34">
        <f>+N63+N64</f>
        <v>1224860751</v>
      </c>
      <c r="O65" s="33" t="s">
        <v>37</v>
      </c>
      <c r="P65" s="34">
        <f>+P63+P64</f>
        <v>2608175994</v>
      </c>
      <c r="Q65" s="33" t="s">
        <v>15</v>
      </c>
      <c r="R65" s="34">
        <f>+R63+R64</f>
        <v>383401705</v>
      </c>
    </row>
    <row r="66" spans="2:18" ht="21.75" customHeight="1" thickTop="1" x14ac:dyDescent="0.4">
      <c r="B66" s="16"/>
      <c r="C66" s="15"/>
      <c r="D66" s="15"/>
      <c r="E66" s="15"/>
      <c r="F66" s="15"/>
      <c r="G66" s="33"/>
      <c r="H66" s="48"/>
      <c r="I66" s="33"/>
      <c r="J66" s="48"/>
      <c r="K66" s="35"/>
      <c r="L66" s="48"/>
      <c r="M66" s="33"/>
      <c r="N66" s="48"/>
      <c r="O66" s="33"/>
      <c r="P66" s="48"/>
      <c r="Q66" s="33"/>
      <c r="R66" s="48"/>
    </row>
    <row r="67" spans="2:18" ht="21.75" customHeight="1" x14ac:dyDescent="0.4">
      <c r="B67" s="16"/>
      <c r="C67" s="15"/>
      <c r="D67" s="15"/>
      <c r="E67" s="15"/>
      <c r="F67" s="15"/>
      <c r="G67" s="33"/>
      <c r="H67" s="48"/>
      <c r="I67" s="33"/>
      <c r="J67" s="48"/>
      <c r="K67" s="35"/>
      <c r="L67" s="48"/>
      <c r="M67" s="33"/>
      <c r="N67" s="48"/>
      <c r="O67" s="33"/>
      <c r="P67" s="48"/>
      <c r="Q67" s="33"/>
      <c r="R67" s="48"/>
    </row>
    <row r="68" spans="2:18" ht="3" customHeight="1" x14ac:dyDescent="0.4">
      <c r="B68" s="2"/>
      <c r="C68" s="49"/>
      <c r="D68" s="2"/>
      <c r="E68" s="2"/>
      <c r="F68" s="2"/>
      <c r="G68" s="50"/>
      <c r="H68" s="51"/>
      <c r="I68" s="18"/>
      <c r="J68" s="51"/>
      <c r="K68" s="50"/>
      <c r="L68" s="51"/>
      <c r="M68" s="18"/>
      <c r="N68" s="51"/>
      <c r="O68" s="18"/>
      <c r="P68" s="51"/>
      <c r="Q68" s="18"/>
      <c r="R68" s="51"/>
    </row>
    <row r="69" spans="2:18" ht="21.5" x14ac:dyDescent="0.45">
      <c r="B69" s="114"/>
      <c r="C69" s="114"/>
      <c r="D69" s="114"/>
      <c r="E69" s="114"/>
      <c r="F69" s="114"/>
      <c r="G69" s="114"/>
      <c r="H69" s="114"/>
      <c r="I69" s="114"/>
      <c r="J69" s="114"/>
      <c r="K69" s="114"/>
      <c r="L69" s="114"/>
      <c r="M69" s="114"/>
      <c r="N69" s="114"/>
      <c r="O69" s="114"/>
      <c r="P69" s="114"/>
      <c r="Q69" s="114"/>
      <c r="R69" s="114"/>
    </row>
    <row r="70" spans="2:18" ht="2.25" customHeight="1" x14ac:dyDescent="0.35">
      <c r="G70" s="52"/>
      <c r="H70" s="53"/>
      <c r="I70" s="54"/>
      <c r="J70" s="54"/>
      <c r="K70" s="52"/>
      <c r="L70" s="54"/>
      <c r="M70" s="54"/>
      <c r="N70" s="54"/>
      <c r="O70" s="54"/>
      <c r="P70" s="54"/>
      <c r="Q70" s="54"/>
      <c r="R70" s="54"/>
    </row>
    <row r="74" spans="2:18" x14ac:dyDescent="0.35">
      <c r="H74" s="1">
        <f>H37-H65</f>
        <v>0</v>
      </c>
      <c r="J74" s="1">
        <f>J37-J65</f>
        <v>0</v>
      </c>
      <c r="L74" s="1">
        <f>L37-L65</f>
        <v>0</v>
      </c>
      <c r="N74" s="1">
        <f>N37-N65</f>
        <v>0</v>
      </c>
      <c r="P74" s="1">
        <f>P37-P65</f>
        <v>0</v>
      </c>
      <c r="R74" s="1">
        <f>R37-R65</f>
        <v>0</v>
      </c>
    </row>
    <row r="167" spans="8:18" x14ac:dyDescent="0.35">
      <c r="J167" s="1" t="s">
        <v>3</v>
      </c>
      <c r="N167" s="55" t="s">
        <v>3</v>
      </c>
      <c r="O167" s="55" t="s">
        <v>60</v>
      </c>
      <c r="R167" s="55" t="s">
        <v>61</v>
      </c>
    </row>
    <row r="168" spans="8:18" x14ac:dyDescent="0.35">
      <c r="H168" s="56" t="s">
        <v>62</v>
      </c>
      <c r="J168" s="55" t="s">
        <v>63</v>
      </c>
      <c r="L168" s="55" t="s">
        <v>62</v>
      </c>
      <c r="N168" s="55" t="s">
        <v>63</v>
      </c>
      <c r="O168" s="55" t="s">
        <v>64</v>
      </c>
      <c r="R168" s="55" t="s">
        <v>65</v>
      </c>
    </row>
  </sheetData>
  <mergeCells count="2">
    <mergeCell ref="D47:F47"/>
    <mergeCell ref="B69:R69"/>
  </mergeCells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MSDraw" shapeId="2049" r:id="rId3">
          <objectPr defaultSize="0" autoPict="0" r:id="rId4">
            <anchor moveWithCells="1" sizeWithCells="1">
              <from>
                <xdr:col>17</xdr:col>
                <xdr:colOff>965200</xdr:colOff>
                <xdr:row>65</xdr:row>
                <xdr:rowOff>38100</xdr:rowOff>
              </from>
              <to>
                <xdr:col>19</xdr:col>
                <xdr:colOff>0</xdr:colOff>
                <xdr:row>67</xdr:row>
                <xdr:rowOff>0</xdr:rowOff>
              </to>
            </anchor>
          </objectPr>
        </oleObject>
      </mc:Choice>
      <mc:Fallback>
        <oleObject progId="MSDraw" shapeId="2049" r:id="rId3"/>
      </mc:Fallback>
    </mc:AlternateContent>
  </oleObjects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4096EC-326F-4740-AAE0-3993B40C857C}">
  <dimension ref="A2:S168"/>
  <sheetViews>
    <sheetView topLeftCell="A31" zoomScale="70" zoomScaleNormal="70" workbookViewId="0">
      <selection activeCell="F4" sqref="F4"/>
    </sheetView>
  </sheetViews>
  <sheetFormatPr baseColWidth="10" defaultRowHeight="15.5" x14ac:dyDescent="0.35"/>
  <cols>
    <col min="1" max="1" width="2.90625" style="1" customWidth="1"/>
    <col min="2" max="2" width="2.6328125" style="1" customWidth="1"/>
    <col min="3" max="3" width="1.81640625" style="1" customWidth="1"/>
    <col min="4" max="4" width="3.08984375" style="1" customWidth="1"/>
    <col min="5" max="5" width="4.6328125" style="1" customWidth="1"/>
    <col min="6" max="6" width="55.1796875" style="1" customWidth="1"/>
    <col min="7" max="7" width="3" style="1" customWidth="1"/>
    <col min="8" max="8" width="21.90625" style="1" customWidth="1"/>
    <col min="9" max="9" width="4.36328125" style="1" customWidth="1"/>
    <col min="10" max="10" width="21.453125" style="1" customWidth="1"/>
    <col min="11" max="11" width="4.36328125" style="1" customWidth="1"/>
    <col min="12" max="12" width="21.453125" style="1" customWidth="1"/>
    <col min="13" max="13" width="4.36328125" style="1" customWidth="1"/>
    <col min="14" max="14" width="22.453125" style="1" customWidth="1"/>
    <col min="15" max="15" width="4.36328125" style="1" customWidth="1"/>
    <col min="16" max="16" width="23.90625" style="1" customWidth="1"/>
    <col min="17" max="17" width="4.453125" style="1" customWidth="1"/>
    <col min="18" max="18" width="23.1796875" style="1" customWidth="1"/>
    <col min="19" max="19" width="1.1796875" style="1" customWidth="1"/>
  </cols>
  <sheetData>
    <row r="2" spans="1:18" x14ac:dyDescent="0.3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x14ac:dyDescent="0.35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 x14ac:dyDescent="0.35"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</row>
    <row r="5" spans="1:18" ht="32.5" x14ac:dyDescent="0.35">
      <c r="A5" s="3"/>
      <c r="B5" s="4" t="s">
        <v>0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</row>
    <row r="6" spans="1:18" ht="27.5" x14ac:dyDescent="0.35">
      <c r="A6" s="3"/>
      <c r="B6" s="5" t="s">
        <v>1</v>
      </c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</row>
    <row r="7" spans="1:18" ht="27.5" x14ac:dyDescent="0.35">
      <c r="A7" s="3"/>
      <c r="B7" s="6" t="s">
        <v>2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</row>
    <row r="8" spans="1:18" ht="19" x14ac:dyDescent="0.35">
      <c r="B8" s="2"/>
      <c r="C8" s="2"/>
      <c r="D8" s="2"/>
      <c r="E8" s="2"/>
      <c r="F8" s="2"/>
      <c r="G8" s="2"/>
      <c r="H8" s="7"/>
      <c r="I8" s="8"/>
      <c r="J8" s="8"/>
      <c r="K8" s="8"/>
      <c r="L8" s="8"/>
      <c r="M8" s="8"/>
      <c r="N8" s="8" t="s">
        <v>3</v>
      </c>
      <c r="O8" s="8"/>
      <c r="P8" s="8" t="s">
        <v>4</v>
      </c>
      <c r="Q8" s="8"/>
      <c r="R8" s="8" t="s">
        <v>5</v>
      </c>
    </row>
    <row r="9" spans="1:18" ht="19" x14ac:dyDescent="0.35">
      <c r="B9" s="9"/>
      <c r="C9" s="2"/>
      <c r="D9" s="2"/>
      <c r="E9" s="2"/>
      <c r="F9" s="2"/>
      <c r="G9" s="2"/>
      <c r="H9" s="7" t="s">
        <v>6</v>
      </c>
      <c r="I9" s="8"/>
      <c r="J9" s="8" t="s">
        <v>7</v>
      </c>
      <c r="K9" s="8"/>
      <c r="L9" s="10" t="s">
        <v>8</v>
      </c>
      <c r="M9" s="11"/>
      <c r="N9" s="8" t="s">
        <v>9</v>
      </c>
      <c r="O9" s="8"/>
      <c r="P9" s="8" t="s">
        <v>10</v>
      </c>
      <c r="Q9" s="8"/>
      <c r="R9" s="8" t="s">
        <v>11</v>
      </c>
    </row>
    <row r="10" spans="1:18" ht="16" thickBot="1" x14ac:dyDescent="0.4">
      <c r="B10" s="12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</row>
    <row r="11" spans="1:18" x14ac:dyDescent="0.35"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</row>
    <row r="12" spans="1:18" ht="19" x14ac:dyDescent="0.4">
      <c r="B12" s="14" t="s">
        <v>12</v>
      </c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</row>
    <row r="13" spans="1:18" ht="19" x14ac:dyDescent="0.4">
      <c r="B13" s="15"/>
      <c r="C13" s="16" t="s">
        <v>13</v>
      </c>
      <c r="D13" s="15"/>
      <c r="E13" s="15"/>
      <c r="F13" s="15"/>
      <c r="G13" s="17"/>
      <c r="H13" s="18"/>
      <c r="I13" s="18"/>
      <c r="J13" s="18"/>
      <c r="K13" s="17"/>
      <c r="L13" s="18"/>
      <c r="M13" s="18"/>
      <c r="N13" s="18"/>
      <c r="O13" s="18"/>
      <c r="P13" s="18"/>
      <c r="Q13" s="18"/>
      <c r="R13" s="18"/>
    </row>
    <row r="14" spans="1:18" ht="19" x14ac:dyDescent="0.4">
      <c r="B14" s="15"/>
      <c r="C14" s="19"/>
      <c r="D14" s="19" t="s">
        <v>14</v>
      </c>
      <c r="E14" s="15"/>
      <c r="F14" s="15"/>
      <c r="G14" s="20" t="s">
        <v>15</v>
      </c>
      <c r="H14" s="18">
        <f>+L14+N14+P14+R14</f>
        <v>1019925189</v>
      </c>
      <c r="I14" s="21" t="s">
        <v>15</v>
      </c>
      <c r="J14" s="22"/>
      <c r="K14" s="20" t="s">
        <v>15</v>
      </c>
      <c r="L14" s="22">
        <v>34213319</v>
      </c>
      <c r="M14" s="21" t="s">
        <v>15</v>
      </c>
      <c r="N14" s="22">
        <v>419755018</v>
      </c>
      <c r="O14" s="21" t="s">
        <v>15</v>
      </c>
      <c r="P14" s="22">
        <v>473581368</v>
      </c>
      <c r="Q14" s="21" t="s">
        <v>15</v>
      </c>
      <c r="R14" s="22">
        <v>92375484</v>
      </c>
    </row>
    <row r="15" spans="1:18" ht="19" x14ac:dyDescent="0.4">
      <c r="B15" s="15"/>
      <c r="C15" s="19"/>
      <c r="D15" s="19" t="s">
        <v>16</v>
      </c>
      <c r="E15" s="15"/>
      <c r="F15" s="15"/>
      <c r="G15" s="17"/>
      <c r="H15" s="18">
        <f>+L15+N15+P15+R15</f>
        <v>6018765</v>
      </c>
      <c r="I15" s="18"/>
      <c r="J15" s="22"/>
      <c r="K15" s="17"/>
      <c r="L15" s="22">
        <v>99064</v>
      </c>
      <c r="M15" s="18"/>
      <c r="N15" s="22"/>
      <c r="O15" s="18"/>
      <c r="P15" s="22">
        <v>5919701</v>
      </c>
      <c r="Q15" s="18"/>
      <c r="R15" s="22"/>
    </row>
    <row r="16" spans="1:18" ht="19" x14ac:dyDescent="0.4">
      <c r="B16" s="15"/>
      <c r="C16" s="19"/>
      <c r="D16" s="23" t="s">
        <v>17</v>
      </c>
      <c r="E16" s="24"/>
      <c r="F16" s="24"/>
      <c r="G16" s="25"/>
      <c r="H16" s="26">
        <f>+L16+N16+P16+R16</f>
        <v>116479711</v>
      </c>
      <c r="I16" s="26"/>
      <c r="J16" s="27"/>
      <c r="K16" s="25"/>
      <c r="L16" s="27">
        <v>17320239</v>
      </c>
      <c r="M16" s="26"/>
      <c r="N16" s="27">
        <v>28668445</v>
      </c>
      <c r="O16" s="26"/>
      <c r="P16" s="27">
        <v>68314810</v>
      </c>
      <c r="Q16" s="26"/>
      <c r="R16" s="27">
        <v>2176217</v>
      </c>
    </row>
    <row r="17" spans="2:18" ht="19" x14ac:dyDescent="0.4">
      <c r="B17" s="15"/>
      <c r="C17" s="19"/>
      <c r="D17" s="19" t="s">
        <v>18</v>
      </c>
      <c r="E17" s="15"/>
      <c r="F17" s="15"/>
      <c r="G17" s="17"/>
      <c r="H17" s="18">
        <f>+L17+N17+P17+R17</f>
        <v>38780014</v>
      </c>
      <c r="I17" s="18"/>
      <c r="J17" s="22"/>
      <c r="K17" s="17"/>
      <c r="L17" s="22">
        <v>130534</v>
      </c>
      <c r="M17" s="18"/>
      <c r="N17" s="22">
        <v>630677</v>
      </c>
      <c r="O17" s="18"/>
      <c r="P17" s="22">
        <v>36296893</v>
      </c>
      <c r="Q17" s="18"/>
      <c r="R17" s="22">
        <v>1721910</v>
      </c>
    </row>
    <row r="18" spans="2:18" ht="19" x14ac:dyDescent="0.4">
      <c r="B18" s="15"/>
      <c r="C18" s="28"/>
      <c r="D18" s="28" t="s">
        <v>19</v>
      </c>
      <c r="E18" s="15"/>
      <c r="F18" s="15"/>
      <c r="G18" s="17"/>
      <c r="H18" s="18"/>
      <c r="I18" s="18"/>
      <c r="J18" s="29">
        <f>-(-L18-N18-P18-R18)</f>
        <v>0</v>
      </c>
      <c r="K18" s="17"/>
      <c r="L18" s="22"/>
      <c r="M18" s="18"/>
      <c r="N18" s="22"/>
      <c r="O18" s="18"/>
      <c r="P18" s="22"/>
      <c r="Q18" s="18"/>
      <c r="R18" s="22"/>
    </row>
    <row r="19" spans="2:18" ht="19" x14ac:dyDescent="0.4">
      <c r="B19" s="15"/>
      <c r="C19" s="19"/>
      <c r="D19" s="19" t="s">
        <v>20</v>
      </c>
      <c r="E19" s="15"/>
      <c r="F19" s="15"/>
      <c r="G19" s="17"/>
      <c r="H19" s="18"/>
      <c r="I19" s="18"/>
      <c r="J19" s="29">
        <f>-(-L19-N19-P19-R19)</f>
        <v>13598070</v>
      </c>
      <c r="K19" s="17"/>
      <c r="L19" s="22">
        <v>13598070</v>
      </c>
      <c r="M19" s="18"/>
      <c r="N19" s="22"/>
      <c r="O19" s="18"/>
      <c r="P19" s="22"/>
      <c r="Q19" s="18"/>
      <c r="R19" s="22"/>
    </row>
    <row r="20" spans="2:18" ht="19" x14ac:dyDescent="0.4">
      <c r="B20" s="15"/>
      <c r="C20" s="19"/>
      <c r="D20" s="19" t="s">
        <v>21</v>
      </c>
      <c r="E20" s="15"/>
      <c r="F20" s="15"/>
      <c r="G20" s="17"/>
      <c r="H20" s="18"/>
      <c r="I20" s="18"/>
      <c r="J20" s="29">
        <f>-(-L20-N20-P20-R20)</f>
        <v>20038535</v>
      </c>
      <c r="K20" s="17"/>
      <c r="L20" s="22"/>
      <c r="M20" s="18"/>
      <c r="N20" s="22"/>
      <c r="O20" s="18"/>
      <c r="P20" s="22">
        <v>20038535</v>
      </c>
      <c r="Q20" s="18"/>
      <c r="R20" s="22"/>
    </row>
    <row r="21" spans="2:18" ht="19" x14ac:dyDescent="0.4">
      <c r="B21" s="15"/>
      <c r="C21" s="19"/>
      <c r="D21" s="19" t="s">
        <v>22</v>
      </c>
      <c r="E21" s="15"/>
      <c r="F21" s="15"/>
      <c r="G21" s="17"/>
      <c r="H21" s="18"/>
      <c r="I21" s="18"/>
      <c r="J21" s="29">
        <f>-(-L21-N21-P21-R21)</f>
        <v>186541631</v>
      </c>
      <c r="K21" s="17"/>
      <c r="L21" s="22">
        <v>123628832</v>
      </c>
      <c r="M21" s="18"/>
      <c r="N21" s="22">
        <v>22234530</v>
      </c>
      <c r="O21" s="18"/>
      <c r="P21" s="22"/>
      <c r="Q21" s="18"/>
      <c r="R21" s="22">
        <v>40678269</v>
      </c>
    </row>
    <row r="22" spans="2:18" ht="19" x14ac:dyDescent="0.4">
      <c r="B22" s="15"/>
      <c r="C22" s="19"/>
      <c r="D22" s="19" t="s">
        <v>23</v>
      </c>
      <c r="E22" s="15"/>
      <c r="F22" s="15"/>
      <c r="G22" s="17"/>
      <c r="H22" s="18">
        <f>+L22+N22+P22+R22</f>
        <v>61771579</v>
      </c>
      <c r="I22" s="18"/>
      <c r="J22" s="22"/>
      <c r="K22" s="17"/>
      <c r="L22" s="22">
        <v>274774</v>
      </c>
      <c r="M22" s="18"/>
      <c r="N22" s="22">
        <v>54679338</v>
      </c>
      <c r="O22" s="18"/>
      <c r="P22" s="22"/>
      <c r="Q22" s="18"/>
      <c r="R22" s="22">
        <v>6817467</v>
      </c>
    </row>
    <row r="23" spans="2:18" ht="19" x14ac:dyDescent="0.4">
      <c r="B23" s="15"/>
      <c r="C23" s="19"/>
      <c r="D23" s="19" t="s">
        <v>24</v>
      </c>
      <c r="E23" s="15"/>
      <c r="F23" s="15"/>
      <c r="G23" s="17"/>
      <c r="H23" s="18">
        <f>+P23</f>
        <v>2523502</v>
      </c>
      <c r="I23" s="18"/>
      <c r="J23" s="22"/>
      <c r="K23" s="17"/>
      <c r="L23" s="22"/>
      <c r="M23" s="18"/>
      <c r="N23" s="22"/>
      <c r="O23" s="18"/>
      <c r="P23" s="22">
        <v>2523502</v>
      </c>
      <c r="Q23" s="18"/>
      <c r="R23" s="22"/>
    </row>
    <row r="24" spans="2:18" ht="19" x14ac:dyDescent="0.4">
      <c r="B24" s="15"/>
      <c r="C24" s="19"/>
      <c r="D24" s="19" t="s">
        <v>25</v>
      </c>
      <c r="E24" s="15"/>
      <c r="F24" s="15"/>
      <c r="G24" s="17"/>
      <c r="H24" s="18">
        <f>+P24</f>
        <v>24146789</v>
      </c>
      <c r="I24" s="18"/>
      <c r="J24" s="22"/>
      <c r="K24" s="17"/>
      <c r="L24" s="22"/>
      <c r="M24" s="18"/>
      <c r="N24" s="22"/>
      <c r="O24" s="18"/>
      <c r="P24" s="22">
        <v>24146789</v>
      </c>
      <c r="Q24" s="18"/>
      <c r="R24" s="22"/>
    </row>
    <row r="25" spans="2:18" ht="19" x14ac:dyDescent="0.4">
      <c r="B25" s="15"/>
      <c r="C25" s="15"/>
      <c r="D25" s="15"/>
      <c r="E25" s="28" t="s">
        <v>26</v>
      </c>
      <c r="F25" s="15"/>
      <c r="G25" s="17"/>
      <c r="H25" s="30">
        <f>SUM(H14:H24)</f>
        <v>1269645549</v>
      </c>
      <c r="I25" s="18"/>
      <c r="J25" s="31">
        <f>SUM(J19:J22)</f>
        <v>220178236</v>
      </c>
      <c r="K25" s="17"/>
      <c r="L25" s="30">
        <f>SUM(L14:L23)</f>
        <v>189264832</v>
      </c>
      <c r="M25" s="18"/>
      <c r="N25" s="30">
        <f>SUM(N14:N23)</f>
        <v>525968008</v>
      </c>
      <c r="O25" s="18"/>
      <c r="P25" s="30">
        <f>SUM(P14:P24)</f>
        <v>630821598</v>
      </c>
      <c r="Q25" s="18"/>
      <c r="R25" s="30">
        <f>SUM(R14:R23)</f>
        <v>143769347</v>
      </c>
    </row>
    <row r="26" spans="2:18" ht="19" x14ac:dyDescent="0.4">
      <c r="B26" s="15"/>
      <c r="C26" s="15"/>
      <c r="D26" s="15"/>
      <c r="E26" s="15"/>
      <c r="F26" s="15"/>
      <c r="G26" s="17"/>
      <c r="H26" s="18"/>
      <c r="I26" s="18"/>
      <c r="J26" s="18"/>
      <c r="K26" s="17"/>
      <c r="L26" s="18"/>
      <c r="M26" s="18"/>
      <c r="N26" s="18"/>
      <c r="O26" s="18"/>
      <c r="P26" s="18"/>
      <c r="Q26" s="18"/>
      <c r="R26" s="18"/>
    </row>
    <row r="27" spans="2:18" ht="19" x14ac:dyDescent="0.4">
      <c r="B27" s="15"/>
      <c r="C27" s="19"/>
      <c r="D27" s="19" t="s">
        <v>27</v>
      </c>
      <c r="E27" s="15"/>
      <c r="F27" s="15"/>
      <c r="G27" s="17"/>
      <c r="H27" s="18">
        <f>+P27+R27+L27+N27</f>
        <v>652261783</v>
      </c>
      <c r="I27" s="18"/>
      <c r="J27" s="18"/>
      <c r="K27" s="17"/>
      <c r="L27" s="22">
        <v>3884550</v>
      </c>
      <c r="M27" s="18"/>
      <c r="N27" s="22"/>
      <c r="O27" s="18"/>
      <c r="P27" s="22">
        <v>602609896</v>
      </c>
      <c r="Q27" s="18"/>
      <c r="R27" s="22">
        <v>45767337</v>
      </c>
    </row>
    <row r="28" spans="2:18" ht="19" x14ac:dyDescent="0.4">
      <c r="B28" s="15"/>
      <c r="C28" s="19"/>
      <c r="D28" s="19" t="s">
        <v>28</v>
      </c>
      <c r="E28" s="15"/>
      <c r="F28" s="15"/>
      <c r="G28" s="17"/>
      <c r="H28" s="18">
        <f>+L28+N28+P28+R28</f>
        <v>959671773</v>
      </c>
      <c r="I28" s="18"/>
      <c r="J28" s="18"/>
      <c r="K28" s="17"/>
      <c r="L28" s="22">
        <v>4762035</v>
      </c>
      <c r="M28" s="18"/>
      <c r="N28" s="22">
        <v>216590322</v>
      </c>
      <c r="O28" s="18"/>
      <c r="P28" s="22">
        <v>593846674</v>
      </c>
      <c r="Q28" s="18"/>
      <c r="R28" s="22">
        <v>144472742</v>
      </c>
    </row>
    <row r="29" spans="2:18" ht="19" x14ac:dyDescent="0.4">
      <c r="B29" s="15"/>
      <c r="C29" s="19"/>
      <c r="D29" s="19" t="s">
        <v>29</v>
      </c>
      <c r="E29" s="15"/>
      <c r="F29" s="15"/>
      <c r="G29" s="17"/>
      <c r="H29" s="18">
        <f>+P29</f>
        <v>29895257</v>
      </c>
      <c r="I29" s="18"/>
      <c r="J29" s="18"/>
      <c r="K29" s="17"/>
      <c r="L29" s="22"/>
      <c r="M29" s="18"/>
      <c r="N29" s="22"/>
      <c r="O29" s="18"/>
      <c r="P29" s="22">
        <v>29895257</v>
      </c>
      <c r="Q29" s="18"/>
      <c r="R29" s="22"/>
    </row>
    <row r="30" spans="2:18" ht="19" x14ac:dyDescent="0.4">
      <c r="B30" s="15"/>
      <c r="C30" s="19"/>
      <c r="D30" s="19" t="s">
        <v>30</v>
      </c>
      <c r="E30" s="15"/>
      <c r="F30" s="15"/>
      <c r="G30" s="17"/>
      <c r="H30" s="18">
        <f>+P30</f>
        <v>2481122</v>
      </c>
      <c r="I30" s="18"/>
      <c r="J30" s="18"/>
      <c r="K30" s="17"/>
      <c r="L30" s="22"/>
      <c r="M30" s="18"/>
      <c r="N30" s="22"/>
      <c r="O30" s="18"/>
      <c r="P30" s="22">
        <v>2481122</v>
      </c>
      <c r="Q30" s="18"/>
      <c r="R30" s="22"/>
    </row>
    <row r="31" spans="2:18" ht="19" x14ac:dyDescent="0.4">
      <c r="B31" s="15"/>
      <c r="C31" s="19"/>
      <c r="D31" s="19" t="s">
        <v>31</v>
      </c>
      <c r="E31" s="15"/>
      <c r="F31" s="15"/>
      <c r="G31" s="17"/>
      <c r="H31" s="18"/>
      <c r="I31" s="15"/>
      <c r="J31" s="15"/>
      <c r="K31" s="15"/>
      <c r="L31" s="22"/>
      <c r="M31" s="15"/>
      <c r="N31" s="22"/>
      <c r="O31" s="18"/>
      <c r="P31" s="22"/>
      <c r="Q31" s="18"/>
      <c r="R31" s="22"/>
    </row>
    <row r="32" spans="2:18" ht="19" x14ac:dyDescent="0.4">
      <c r="B32" s="15"/>
      <c r="C32" s="28"/>
      <c r="D32" s="28" t="s">
        <v>32</v>
      </c>
      <c r="E32" s="15"/>
      <c r="F32" s="15"/>
      <c r="G32" s="17"/>
      <c r="H32" s="18">
        <f>+L32+N32+P32+R32</f>
        <v>334829724</v>
      </c>
      <c r="I32" s="18"/>
      <c r="J32" s="18"/>
      <c r="K32" s="17"/>
      <c r="L32" s="22">
        <v>60053225</v>
      </c>
      <c r="M32" s="15"/>
      <c r="N32" s="22">
        <v>272825084</v>
      </c>
      <c r="O32" s="18"/>
      <c r="P32" s="22">
        <v>1243512</v>
      </c>
      <c r="Q32" s="18"/>
      <c r="R32" s="22">
        <v>707903</v>
      </c>
    </row>
    <row r="33" spans="2:18" ht="19" x14ac:dyDescent="0.4">
      <c r="B33" s="15"/>
      <c r="C33" s="28"/>
      <c r="D33" s="19" t="s">
        <v>33</v>
      </c>
      <c r="E33" s="15"/>
      <c r="F33" s="15"/>
      <c r="G33" s="17"/>
      <c r="H33" s="18">
        <f>+L33+N33+R33+P33</f>
        <v>5948842</v>
      </c>
      <c r="I33" s="18"/>
      <c r="J33" s="18"/>
      <c r="K33" s="17"/>
      <c r="L33" s="22"/>
      <c r="M33" s="18"/>
      <c r="N33" s="22"/>
      <c r="O33" s="18"/>
      <c r="P33" s="22">
        <v>5948842</v>
      </c>
      <c r="Q33" s="18"/>
      <c r="R33" s="22"/>
    </row>
    <row r="34" spans="2:18" ht="19" x14ac:dyDescent="0.4">
      <c r="B34" s="15"/>
      <c r="C34" s="28"/>
      <c r="D34" s="19" t="s">
        <v>34</v>
      </c>
      <c r="E34" s="15"/>
      <c r="F34" s="15"/>
      <c r="G34" s="17"/>
      <c r="H34" s="18">
        <f>+L34+N34+R34+P34</f>
        <v>392715704</v>
      </c>
      <c r="I34" s="18"/>
      <c r="J34" s="22"/>
      <c r="K34" s="17"/>
      <c r="L34" s="22">
        <v>27625</v>
      </c>
      <c r="M34" s="18"/>
      <c r="N34" s="22">
        <v>140800</v>
      </c>
      <c r="O34" s="18"/>
      <c r="P34" s="22">
        <v>390368772</v>
      </c>
      <c r="Q34" s="18"/>
      <c r="R34" s="22">
        <v>2178507</v>
      </c>
    </row>
    <row r="35" spans="2:18" ht="19" x14ac:dyDescent="0.4">
      <c r="B35" s="15"/>
      <c r="C35" s="28"/>
      <c r="D35" s="19" t="s">
        <v>35</v>
      </c>
      <c r="E35" s="15"/>
      <c r="F35" s="15"/>
      <c r="G35" s="17"/>
      <c r="H35" s="18">
        <f>+L35+N35+R35+P35</f>
        <v>45620970</v>
      </c>
      <c r="I35" s="18"/>
      <c r="J35" s="22"/>
      <c r="K35" s="17"/>
      <c r="L35" s="22">
        <v>13949615</v>
      </c>
      <c r="M35" s="18"/>
      <c r="N35" s="22">
        <v>9237320</v>
      </c>
      <c r="O35" s="18"/>
      <c r="P35" s="22">
        <v>22377718</v>
      </c>
      <c r="Q35" s="18"/>
      <c r="R35" s="22">
        <v>56317</v>
      </c>
    </row>
    <row r="36" spans="2:18" ht="19" x14ac:dyDescent="0.4">
      <c r="B36" s="15"/>
      <c r="C36" s="32"/>
      <c r="D36" s="15"/>
      <c r="E36" s="15"/>
      <c r="F36" s="15"/>
      <c r="G36" s="17"/>
      <c r="H36" s="18"/>
      <c r="I36" s="18"/>
      <c r="J36" s="18"/>
      <c r="K36" s="17"/>
      <c r="L36" s="18"/>
      <c r="M36" s="18"/>
      <c r="N36" s="18"/>
      <c r="O36" s="18"/>
      <c r="P36" s="18"/>
      <c r="Q36" s="18"/>
      <c r="R36" s="18"/>
    </row>
    <row r="37" spans="2:18" ht="19.5" thickBot="1" x14ac:dyDescent="0.45">
      <c r="B37" s="32" t="s">
        <v>36</v>
      </c>
      <c r="C37" s="15"/>
      <c r="D37" s="15"/>
      <c r="E37" s="32"/>
      <c r="F37" s="15"/>
      <c r="G37" s="33" t="s">
        <v>37</v>
      </c>
      <c r="H37" s="34">
        <f>SUM(H25:H35)</f>
        <v>3693070724</v>
      </c>
      <c r="I37" s="33" t="s">
        <v>38</v>
      </c>
      <c r="J37" s="34">
        <f>SUM(J25:J35)</f>
        <v>220178236</v>
      </c>
      <c r="K37" s="35" t="s">
        <v>38</v>
      </c>
      <c r="L37" s="34">
        <f>SUM(L25:L35)</f>
        <v>271941882</v>
      </c>
      <c r="M37" s="33" t="s">
        <v>15</v>
      </c>
      <c r="N37" s="34">
        <f>SUM(N25:N35)</f>
        <v>1024761534</v>
      </c>
      <c r="O37" s="33" t="s">
        <v>37</v>
      </c>
      <c r="P37" s="34">
        <f>SUM(P25:P35)</f>
        <v>2279593391</v>
      </c>
      <c r="Q37" s="33" t="s">
        <v>15</v>
      </c>
      <c r="R37" s="34">
        <f>SUM(R25:R35)</f>
        <v>336952153</v>
      </c>
    </row>
    <row r="38" spans="2:18" ht="19.5" thickTop="1" x14ac:dyDescent="0.4">
      <c r="B38" s="15"/>
      <c r="C38" s="28"/>
      <c r="D38" s="15"/>
      <c r="E38" s="15"/>
      <c r="F38" s="15"/>
      <c r="G38" s="17"/>
      <c r="H38" s="18"/>
      <c r="I38" s="18"/>
      <c r="J38" s="18"/>
      <c r="K38" s="17"/>
      <c r="L38" s="18"/>
      <c r="M38" s="18"/>
      <c r="N38" s="18"/>
      <c r="O38" s="18"/>
      <c r="P38" s="18"/>
      <c r="Q38" s="18"/>
      <c r="R38" s="18"/>
    </row>
    <row r="39" spans="2:18" ht="19" x14ac:dyDescent="0.4">
      <c r="B39" s="15"/>
      <c r="C39" s="36"/>
      <c r="D39" s="15"/>
      <c r="E39" s="15"/>
      <c r="F39" s="15"/>
      <c r="G39" s="17"/>
      <c r="H39" s="18"/>
      <c r="I39" s="18"/>
      <c r="J39" s="18"/>
      <c r="K39" s="17"/>
      <c r="L39" s="18"/>
      <c r="M39" s="18"/>
      <c r="N39" s="18"/>
      <c r="O39" s="18"/>
      <c r="P39" s="18"/>
      <c r="Q39" s="18"/>
      <c r="R39" s="18"/>
    </row>
    <row r="40" spans="2:18" ht="19" x14ac:dyDescent="0.4">
      <c r="B40" s="32" t="s">
        <v>39</v>
      </c>
      <c r="C40" s="37"/>
      <c r="D40" s="37"/>
      <c r="E40" s="37"/>
      <c r="F40" s="37"/>
      <c r="G40" s="38"/>
      <c r="H40" s="18"/>
      <c r="I40" s="18"/>
      <c r="J40" s="18"/>
      <c r="K40" s="17"/>
      <c r="L40" s="18"/>
      <c r="M40" s="18"/>
      <c r="N40" s="18"/>
      <c r="O40" s="18"/>
      <c r="P40" s="18"/>
      <c r="Q40" s="18"/>
      <c r="R40" s="18"/>
    </row>
    <row r="41" spans="2:18" ht="19" x14ac:dyDescent="0.4">
      <c r="B41" s="15"/>
      <c r="C41" s="15"/>
      <c r="D41" s="15"/>
      <c r="E41" s="15"/>
      <c r="F41" s="15"/>
      <c r="G41" s="17"/>
      <c r="H41" s="18"/>
      <c r="I41" s="18"/>
      <c r="J41" s="18"/>
      <c r="K41" s="17"/>
      <c r="L41" s="18"/>
      <c r="M41" s="18"/>
      <c r="N41" s="18"/>
      <c r="O41" s="18"/>
      <c r="P41" s="18"/>
      <c r="Q41" s="18"/>
      <c r="R41" s="18"/>
    </row>
    <row r="42" spans="2:18" ht="19" x14ac:dyDescent="0.4">
      <c r="B42" s="15"/>
      <c r="C42" s="16" t="s">
        <v>40</v>
      </c>
      <c r="D42" s="15"/>
      <c r="E42" s="15"/>
      <c r="F42" s="15"/>
      <c r="G42" s="15"/>
      <c r="H42" s="18"/>
      <c r="I42" s="18"/>
      <c r="J42" s="18"/>
      <c r="K42" s="17"/>
      <c r="L42" s="18"/>
      <c r="M42" s="18"/>
      <c r="N42" s="22"/>
      <c r="O42" s="18"/>
      <c r="P42" s="18"/>
      <c r="Q42" s="18"/>
      <c r="R42" s="18"/>
    </row>
    <row r="43" spans="2:18" ht="19" x14ac:dyDescent="0.4">
      <c r="B43" s="15"/>
      <c r="C43" s="28" t="s">
        <v>41</v>
      </c>
      <c r="D43" s="39"/>
      <c r="E43" s="15"/>
      <c r="F43" s="15"/>
      <c r="G43" s="15"/>
      <c r="H43" s="18"/>
      <c r="I43" s="15"/>
      <c r="J43" s="22"/>
      <c r="K43" s="15"/>
      <c r="L43" s="22"/>
      <c r="M43" s="15"/>
      <c r="N43" s="22"/>
      <c r="O43" s="15"/>
      <c r="P43" s="22"/>
      <c r="Q43" s="15"/>
      <c r="R43" s="22"/>
    </row>
    <row r="44" spans="2:18" ht="19" x14ac:dyDescent="0.4">
      <c r="B44" s="15"/>
      <c r="C44" s="28"/>
      <c r="D44" s="28" t="s">
        <v>42</v>
      </c>
      <c r="E44" s="15"/>
      <c r="F44" s="15"/>
      <c r="G44" s="20" t="s">
        <v>15</v>
      </c>
      <c r="H44" s="18">
        <f t="shared" ref="H44:H49" si="0">+L44+N44+P44+R44</f>
        <v>60408673</v>
      </c>
      <c r="I44" s="20" t="s">
        <v>15</v>
      </c>
      <c r="J44" s="22"/>
      <c r="K44" s="20" t="s">
        <v>15</v>
      </c>
      <c r="L44" s="22">
        <v>4998708</v>
      </c>
      <c r="M44" s="20"/>
      <c r="N44" s="22">
        <v>47025243</v>
      </c>
      <c r="O44" s="20"/>
      <c r="P44" s="22"/>
      <c r="Q44" s="20"/>
      <c r="R44" s="22">
        <v>8384722</v>
      </c>
    </row>
    <row r="45" spans="2:18" ht="19" x14ac:dyDescent="0.4">
      <c r="B45" s="15"/>
      <c r="C45" s="28"/>
      <c r="D45" s="28" t="s">
        <v>43</v>
      </c>
      <c r="E45" s="15"/>
      <c r="F45" s="15"/>
      <c r="G45" s="20"/>
      <c r="H45" s="18">
        <f t="shared" si="0"/>
        <v>303459</v>
      </c>
      <c r="I45" s="20"/>
      <c r="J45" s="22"/>
      <c r="K45" s="20"/>
      <c r="L45" s="22"/>
      <c r="M45" s="20"/>
      <c r="N45" s="22">
        <v>57430</v>
      </c>
      <c r="O45" s="20"/>
      <c r="P45" s="22"/>
      <c r="Q45" s="20"/>
      <c r="R45" s="22">
        <v>246029</v>
      </c>
    </row>
    <row r="46" spans="2:18" ht="19" x14ac:dyDescent="0.4">
      <c r="B46" s="15"/>
      <c r="C46" s="28"/>
      <c r="D46" s="28" t="s">
        <v>44</v>
      </c>
      <c r="E46" s="15"/>
      <c r="F46" s="15"/>
      <c r="G46" s="20"/>
      <c r="H46" s="18">
        <f t="shared" si="0"/>
        <v>39218227</v>
      </c>
      <c r="I46" s="20"/>
      <c r="J46" s="22"/>
      <c r="K46" s="20"/>
      <c r="L46" s="22">
        <v>39218227</v>
      </c>
      <c r="M46" s="20"/>
      <c r="N46" s="22"/>
      <c r="O46" s="20"/>
      <c r="P46" s="22"/>
      <c r="Q46" s="20"/>
      <c r="R46" s="22"/>
    </row>
    <row r="47" spans="2:18" ht="19" x14ac:dyDescent="0.4">
      <c r="B47" s="15"/>
      <c r="C47" s="15"/>
      <c r="D47" s="113" t="s">
        <v>45</v>
      </c>
      <c r="E47" s="113"/>
      <c r="F47" s="113"/>
      <c r="G47" s="20"/>
      <c r="H47" s="18">
        <f t="shared" si="0"/>
        <v>0</v>
      </c>
      <c r="I47" s="20"/>
      <c r="J47" s="22"/>
      <c r="K47" s="20"/>
      <c r="L47" s="22"/>
      <c r="M47" s="20"/>
      <c r="N47" s="22"/>
      <c r="O47" s="20"/>
      <c r="P47" s="22"/>
      <c r="Q47" s="20"/>
      <c r="R47" s="22"/>
    </row>
    <row r="48" spans="2:18" ht="19" x14ac:dyDescent="0.4">
      <c r="B48" s="15"/>
      <c r="C48" s="28"/>
      <c r="D48" s="28" t="s">
        <v>46</v>
      </c>
      <c r="E48" s="15"/>
      <c r="F48" s="15"/>
      <c r="G48" s="17"/>
      <c r="H48" s="18">
        <f t="shared" si="0"/>
        <v>29717300</v>
      </c>
      <c r="I48" s="18"/>
      <c r="J48" s="22"/>
      <c r="K48" s="17"/>
      <c r="L48" s="22">
        <v>11252459</v>
      </c>
      <c r="M48" s="20"/>
      <c r="N48" s="22">
        <v>6443426</v>
      </c>
      <c r="O48" s="20"/>
      <c r="P48" s="22">
        <v>10730528</v>
      </c>
      <c r="Q48" s="20"/>
      <c r="R48" s="22">
        <v>1290887</v>
      </c>
    </row>
    <row r="49" spans="2:18" ht="19" x14ac:dyDescent="0.4">
      <c r="B49" s="15"/>
      <c r="C49" s="28"/>
      <c r="D49" s="28" t="s">
        <v>47</v>
      </c>
      <c r="E49" s="15"/>
      <c r="F49" s="15"/>
      <c r="G49" s="17"/>
      <c r="H49" s="18">
        <f t="shared" si="0"/>
        <v>5875045</v>
      </c>
      <c r="I49" s="18"/>
      <c r="J49" s="29"/>
      <c r="K49" s="17"/>
      <c r="L49" s="22">
        <v>74146</v>
      </c>
      <c r="M49" s="22"/>
      <c r="N49" s="22"/>
      <c r="O49" s="22"/>
      <c r="P49" s="22">
        <v>5741325</v>
      </c>
      <c r="Q49" s="22"/>
      <c r="R49" s="22">
        <v>59574</v>
      </c>
    </row>
    <row r="50" spans="2:18" ht="19" x14ac:dyDescent="0.4">
      <c r="B50" s="15"/>
      <c r="C50" s="28"/>
      <c r="D50" s="28" t="s">
        <v>48</v>
      </c>
      <c r="E50" s="15"/>
      <c r="F50" s="15"/>
      <c r="G50" s="17"/>
      <c r="H50" s="18"/>
      <c r="I50" s="18"/>
      <c r="J50" s="29">
        <f>-(-L50-N50-P50-R50)</f>
        <v>13598070</v>
      </c>
      <c r="K50" s="17"/>
      <c r="L50" s="22"/>
      <c r="M50" s="22"/>
      <c r="N50" s="22">
        <v>557954</v>
      </c>
      <c r="O50" s="22"/>
      <c r="P50" s="22"/>
      <c r="Q50" s="22"/>
      <c r="R50" s="22">
        <v>13040116</v>
      </c>
    </row>
    <row r="51" spans="2:18" ht="19" x14ac:dyDescent="0.4">
      <c r="B51" s="15"/>
      <c r="C51" s="28"/>
      <c r="D51" s="28" t="s">
        <v>49</v>
      </c>
      <c r="E51" s="15"/>
      <c r="F51" s="15"/>
      <c r="G51" s="17"/>
      <c r="H51" s="18"/>
      <c r="I51" s="18"/>
      <c r="J51" s="22">
        <f>-(-L51-N51-P51-R51)</f>
        <v>20038535</v>
      </c>
      <c r="K51" s="17"/>
      <c r="L51" s="22">
        <v>20038535</v>
      </c>
      <c r="M51" s="18"/>
      <c r="N51" s="22"/>
      <c r="O51" s="18"/>
      <c r="P51" s="22"/>
      <c r="Q51" s="22"/>
      <c r="R51" s="22"/>
    </row>
    <row r="52" spans="2:18" ht="19" x14ac:dyDescent="0.4">
      <c r="B52" s="15"/>
      <c r="C52" s="28" t="s">
        <v>50</v>
      </c>
      <c r="D52" s="28"/>
      <c r="E52" s="15"/>
      <c r="F52" s="15"/>
      <c r="G52" s="17"/>
      <c r="H52" s="18"/>
      <c r="I52" s="18"/>
      <c r="J52" s="29"/>
      <c r="K52" s="17"/>
      <c r="L52" s="22"/>
      <c r="M52" s="18"/>
      <c r="N52" s="22"/>
      <c r="O52" s="18"/>
      <c r="P52" s="22"/>
      <c r="Q52" s="22"/>
      <c r="R52" s="40"/>
    </row>
    <row r="53" spans="2:18" ht="19" x14ac:dyDescent="0.4">
      <c r="B53" s="15"/>
      <c r="C53" s="28"/>
      <c r="D53" s="28" t="s">
        <v>51</v>
      </c>
      <c r="E53" s="15"/>
      <c r="F53" s="15"/>
      <c r="G53" s="17"/>
      <c r="H53" s="18"/>
      <c r="I53" s="18"/>
      <c r="J53" s="29">
        <f>-(-L53-N53-P53-R53)</f>
        <v>186541631</v>
      </c>
      <c r="K53" s="17"/>
      <c r="L53" s="22"/>
      <c r="M53" s="18"/>
      <c r="N53" s="22"/>
      <c r="O53" s="18"/>
      <c r="P53" s="22">
        <v>186541631</v>
      </c>
      <c r="Q53" s="22"/>
      <c r="R53" s="22"/>
    </row>
    <row r="54" spans="2:18" ht="19" x14ac:dyDescent="0.4">
      <c r="B54" s="15"/>
      <c r="C54" s="15"/>
      <c r="D54" s="39"/>
      <c r="E54" s="15"/>
      <c r="F54" s="15"/>
      <c r="G54" s="17"/>
      <c r="H54" s="18"/>
      <c r="I54" s="18"/>
      <c r="J54" s="22"/>
      <c r="K54" s="17"/>
      <c r="L54" s="22"/>
      <c r="M54" s="18"/>
      <c r="N54" s="22"/>
      <c r="O54" s="18"/>
      <c r="P54" s="22"/>
      <c r="Q54" s="18"/>
      <c r="R54" s="22"/>
    </row>
    <row r="55" spans="2:18" ht="19" x14ac:dyDescent="0.4">
      <c r="B55" s="15"/>
      <c r="C55" s="15"/>
      <c r="D55" s="15"/>
      <c r="E55" s="28" t="s">
        <v>52</v>
      </c>
      <c r="F55" s="15"/>
      <c r="G55" s="17"/>
      <c r="H55" s="30">
        <f>SUM(H43:H54)</f>
        <v>135522704</v>
      </c>
      <c r="I55" s="18"/>
      <c r="J55" s="31">
        <f>SUM(J50:J54)</f>
        <v>220178236</v>
      </c>
      <c r="K55" s="17"/>
      <c r="L55" s="30">
        <f>SUM(L43:L54)</f>
        <v>75582075</v>
      </c>
      <c r="M55" s="18"/>
      <c r="N55" s="30">
        <f>SUM(N43:N54)</f>
        <v>54084053</v>
      </c>
      <c r="O55" s="18"/>
      <c r="P55" s="30">
        <f>SUM(P43:P54)</f>
        <v>203013484</v>
      </c>
      <c r="Q55" s="18"/>
      <c r="R55" s="30">
        <f>SUM(R43:R54)</f>
        <v>23021328</v>
      </c>
    </row>
    <row r="56" spans="2:18" ht="19" x14ac:dyDescent="0.4">
      <c r="B56" s="15"/>
      <c r="C56" s="16"/>
      <c r="D56" s="15"/>
      <c r="E56" s="15"/>
      <c r="F56" s="15"/>
      <c r="G56" s="17"/>
      <c r="H56" s="18"/>
      <c r="I56" s="18"/>
      <c r="J56" s="18"/>
      <c r="K56" s="17"/>
      <c r="L56" s="18"/>
      <c r="M56" s="18"/>
      <c r="N56" s="18"/>
      <c r="O56" s="18"/>
      <c r="P56" s="18"/>
      <c r="Q56" s="18"/>
      <c r="R56" s="18"/>
    </row>
    <row r="57" spans="2:18" ht="19" x14ac:dyDescent="0.4">
      <c r="B57" s="15"/>
      <c r="C57" s="16" t="s">
        <v>53</v>
      </c>
      <c r="D57" s="15"/>
      <c r="E57" s="15"/>
      <c r="F57" s="15"/>
      <c r="G57" s="17"/>
      <c r="H57" s="18"/>
      <c r="I57" s="18"/>
      <c r="J57" s="18"/>
      <c r="K57" s="17"/>
      <c r="L57" s="18"/>
      <c r="M57" s="18"/>
      <c r="N57" s="18"/>
      <c r="O57" s="18"/>
      <c r="P57" s="18"/>
      <c r="Q57" s="18"/>
      <c r="R57" s="18"/>
    </row>
    <row r="58" spans="2:18" ht="19" x14ac:dyDescent="0.4">
      <c r="B58" s="15"/>
      <c r="C58" s="28"/>
      <c r="D58" s="28" t="s">
        <v>54</v>
      </c>
      <c r="E58" s="15"/>
      <c r="F58" s="15"/>
      <c r="G58" s="17"/>
      <c r="H58" s="41">
        <f>+L58+N58+P58+R58</f>
        <v>69093618</v>
      </c>
      <c r="I58" s="18"/>
      <c r="J58" s="18"/>
      <c r="K58" s="17"/>
      <c r="L58" s="41"/>
      <c r="M58" s="18"/>
      <c r="N58" s="18"/>
      <c r="O58" s="18"/>
      <c r="P58" s="18">
        <v>69093618</v>
      </c>
      <c r="Q58" s="18"/>
      <c r="R58" s="18"/>
    </row>
    <row r="59" spans="2:18" ht="19" x14ac:dyDescent="0.4">
      <c r="B59" s="16"/>
      <c r="C59" s="28"/>
      <c r="D59" s="28" t="s">
        <v>55</v>
      </c>
      <c r="E59" s="15"/>
      <c r="F59" s="15"/>
      <c r="G59" s="17"/>
      <c r="H59" s="41">
        <f>+L59+N59+P59+R59</f>
        <v>14341231</v>
      </c>
      <c r="I59" s="18"/>
      <c r="J59" s="41"/>
      <c r="K59" s="17"/>
      <c r="L59" s="41">
        <v>14341231</v>
      </c>
      <c r="M59" s="18"/>
      <c r="N59" s="41"/>
      <c r="O59" s="18"/>
      <c r="P59" s="41"/>
      <c r="Q59" s="18"/>
      <c r="R59" s="41"/>
    </row>
    <row r="60" spans="2:18" ht="19" x14ac:dyDescent="0.4">
      <c r="B60" s="15"/>
      <c r="C60" s="15"/>
      <c r="D60" s="39"/>
      <c r="E60" s="15"/>
      <c r="F60" s="15"/>
      <c r="G60" s="17"/>
      <c r="H60" s="42"/>
      <c r="I60" s="18"/>
      <c r="J60" s="22"/>
      <c r="K60" s="17"/>
      <c r="L60" s="22"/>
      <c r="M60" s="18"/>
      <c r="N60" s="22"/>
      <c r="O60" s="18"/>
      <c r="P60" s="22"/>
      <c r="Q60" s="18"/>
      <c r="R60" s="22"/>
    </row>
    <row r="61" spans="2:18" ht="19" x14ac:dyDescent="0.4">
      <c r="B61" s="16"/>
      <c r="C61" s="15"/>
      <c r="D61" s="15"/>
      <c r="E61" s="16" t="s">
        <v>56</v>
      </c>
      <c r="F61" s="15"/>
      <c r="G61" s="17"/>
      <c r="H61" s="18">
        <f>+H59+H58</f>
        <v>83434849</v>
      </c>
      <c r="I61" s="18"/>
      <c r="J61" s="43"/>
      <c r="K61" s="17"/>
      <c r="L61" s="30">
        <f>+L59+L58</f>
        <v>14341231</v>
      </c>
      <c r="M61" s="18"/>
      <c r="N61" s="30"/>
      <c r="O61" s="18"/>
      <c r="P61" s="30">
        <f>+P59+P58</f>
        <v>69093618</v>
      </c>
      <c r="Q61" s="18"/>
      <c r="R61" s="30"/>
    </row>
    <row r="62" spans="2:18" ht="19" x14ac:dyDescent="0.4">
      <c r="B62" s="16"/>
      <c r="C62" s="15"/>
      <c r="D62" s="15"/>
      <c r="E62" s="15"/>
      <c r="F62" s="15"/>
      <c r="G62" s="17"/>
      <c r="H62" s="42"/>
      <c r="I62" s="18"/>
      <c r="J62" s="44"/>
      <c r="K62" s="17"/>
      <c r="L62" s="44"/>
      <c r="M62" s="18"/>
      <c r="N62" s="44"/>
      <c r="O62" s="18"/>
      <c r="P62" s="44"/>
      <c r="Q62" s="18"/>
      <c r="R62" s="44"/>
    </row>
    <row r="63" spans="2:18" ht="19" x14ac:dyDescent="0.4">
      <c r="B63" s="16"/>
      <c r="C63" s="15"/>
      <c r="D63" s="39"/>
      <c r="E63" s="16" t="s">
        <v>57</v>
      </c>
      <c r="F63" s="15"/>
      <c r="G63" s="17"/>
      <c r="H63" s="45">
        <f>H55+H61</f>
        <v>218957553</v>
      </c>
      <c r="I63" s="18"/>
      <c r="J63" s="45">
        <f>J55+J61</f>
        <v>220178236</v>
      </c>
      <c r="K63" s="17"/>
      <c r="L63" s="45">
        <f>L55+L61</f>
        <v>89923306</v>
      </c>
      <c r="M63" s="18"/>
      <c r="N63" s="45">
        <f>N55+N61</f>
        <v>54084053</v>
      </c>
      <c r="O63" s="18"/>
      <c r="P63" s="45">
        <f>P55+P61</f>
        <v>272107102</v>
      </c>
      <c r="Q63" s="18"/>
      <c r="R63" s="45">
        <f>R55+R61</f>
        <v>23021328</v>
      </c>
    </row>
    <row r="64" spans="2:18" ht="19" x14ac:dyDescent="0.4">
      <c r="B64" s="14" t="s">
        <v>58</v>
      </c>
      <c r="C64" s="46"/>
      <c r="D64" s="15"/>
      <c r="E64" s="15"/>
      <c r="F64" s="15"/>
      <c r="G64" s="17"/>
      <c r="H64" s="41">
        <f>+L64+N64+P64+R64</f>
        <v>3474113171</v>
      </c>
      <c r="I64" s="18"/>
      <c r="J64" s="22"/>
      <c r="K64" s="17"/>
      <c r="L64" s="47">
        <v>182018576</v>
      </c>
      <c r="M64" s="47"/>
      <c r="N64" s="47">
        <v>970677481</v>
      </c>
      <c r="O64" s="47"/>
      <c r="P64" s="47">
        <v>2007486289</v>
      </c>
      <c r="Q64" s="47"/>
      <c r="R64" s="47">
        <v>313930825</v>
      </c>
    </row>
    <row r="65" spans="2:18" ht="19.5" thickBot="1" x14ac:dyDescent="0.45">
      <c r="B65" s="14" t="s">
        <v>59</v>
      </c>
      <c r="C65" s="15"/>
      <c r="D65" s="15"/>
      <c r="E65" s="15"/>
      <c r="F65" s="15"/>
      <c r="G65" s="33" t="s">
        <v>37</v>
      </c>
      <c r="H65" s="34">
        <f>+H63+H64</f>
        <v>3693070724</v>
      </c>
      <c r="I65" s="33" t="s">
        <v>15</v>
      </c>
      <c r="J65" s="34">
        <f>+J63+J64</f>
        <v>220178236</v>
      </c>
      <c r="K65" s="35" t="s">
        <v>15</v>
      </c>
      <c r="L65" s="34">
        <f>+L63+L64</f>
        <v>271941882</v>
      </c>
      <c r="M65" s="33" t="s">
        <v>15</v>
      </c>
      <c r="N65" s="34">
        <f>+N63+N64</f>
        <v>1024761534</v>
      </c>
      <c r="O65" s="33" t="s">
        <v>37</v>
      </c>
      <c r="P65" s="34">
        <f>+P63+P64</f>
        <v>2279593391</v>
      </c>
      <c r="Q65" s="33" t="s">
        <v>15</v>
      </c>
      <c r="R65" s="34">
        <f>+R63+R64</f>
        <v>336952153</v>
      </c>
    </row>
    <row r="66" spans="2:18" ht="19.5" thickTop="1" x14ac:dyDescent="0.4">
      <c r="B66" s="16"/>
      <c r="C66" s="15"/>
      <c r="D66" s="15"/>
      <c r="E66" s="15"/>
      <c r="F66" s="15"/>
      <c r="G66" s="33"/>
      <c r="H66" s="48"/>
      <c r="I66" s="33"/>
      <c r="J66" s="48"/>
      <c r="K66" s="35"/>
      <c r="L66" s="48"/>
      <c r="M66" s="33"/>
      <c r="N66" s="48"/>
      <c r="O66" s="33"/>
      <c r="P66" s="48"/>
      <c r="Q66" s="33"/>
      <c r="R66" s="48"/>
    </row>
    <row r="67" spans="2:18" ht="19" x14ac:dyDescent="0.4">
      <c r="B67" s="16"/>
      <c r="C67" s="15"/>
      <c r="D67" s="15"/>
      <c r="E67" s="15"/>
      <c r="F67" s="15"/>
      <c r="G67" s="33"/>
      <c r="H67" s="48"/>
      <c r="I67" s="33"/>
      <c r="J67" s="48"/>
      <c r="K67" s="35"/>
      <c r="L67" s="48"/>
      <c r="M67" s="33"/>
      <c r="N67" s="48"/>
      <c r="O67" s="33"/>
      <c r="P67" s="48"/>
      <c r="Q67" s="33"/>
      <c r="R67" s="48"/>
    </row>
    <row r="68" spans="2:18" ht="20" x14ac:dyDescent="0.4">
      <c r="B68" s="2"/>
      <c r="C68" s="49"/>
      <c r="D68" s="2"/>
      <c r="E68" s="2"/>
      <c r="F68" s="2"/>
      <c r="G68" s="50"/>
      <c r="H68" s="51"/>
      <c r="I68" s="18"/>
      <c r="J68" s="51"/>
      <c r="K68" s="50"/>
      <c r="L68" s="51"/>
      <c r="M68" s="18"/>
      <c r="N68" s="51"/>
      <c r="O68" s="18"/>
      <c r="P68" s="51"/>
      <c r="Q68" s="18"/>
      <c r="R68" s="51"/>
    </row>
    <row r="69" spans="2:18" ht="21.5" x14ac:dyDescent="0.45">
      <c r="B69" s="114"/>
      <c r="C69" s="114"/>
      <c r="D69" s="114"/>
      <c r="E69" s="114"/>
      <c r="F69" s="114"/>
      <c r="G69" s="114"/>
      <c r="H69" s="114"/>
      <c r="I69" s="114"/>
      <c r="J69" s="114"/>
      <c r="K69" s="114"/>
      <c r="L69" s="114"/>
      <c r="M69" s="114"/>
      <c r="N69" s="114"/>
      <c r="O69" s="114"/>
      <c r="P69" s="114"/>
      <c r="Q69" s="114"/>
      <c r="R69" s="114"/>
    </row>
    <row r="70" spans="2:18" x14ac:dyDescent="0.35">
      <c r="G70" s="52"/>
      <c r="H70" s="53"/>
      <c r="I70" s="54"/>
      <c r="J70" s="54"/>
      <c r="K70" s="52"/>
      <c r="L70" s="54"/>
      <c r="M70" s="54"/>
      <c r="N70" s="54"/>
      <c r="O70" s="54"/>
      <c r="P70" s="54"/>
      <c r="Q70" s="54"/>
      <c r="R70" s="54"/>
    </row>
    <row r="74" spans="2:18" x14ac:dyDescent="0.35">
      <c r="H74" s="1">
        <f>H37-H65</f>
        <v>0</v>
      </c>
      <c r="J74" s="1">
        <f>J37-J65</f>
        <v>0</v>
      </c>
      <c r="L74" s="1">
        <f>L37-L65</f>
        <v>0</v>
      </c>
      <c r="N74" s="1">
        <f>N37-N65</f>
        <v>0</v>
      </c>
      <c r="P74" s="1">
        <f>P37-P65</f>
        <v>0</v>
      </c>
      <c r="R74" s="1">
        <f>R37-R65</f>
        <v>0</v>
      </c>
    </row>
    <row r="167" spans="8:18" x14ac:dyDescent="0.35">
      <c r="J167" s="1" t="s">
        <v>3</v>
      </c>
      <c r="N167" s="55" t="s">
        <v>3</v>
      </c>
      <c r="O167" s="55" t="s">
        <v>60</v>
      </c>
      <c r="R167" s="55" t="s">
        <v>61</v>
      </c>
    </row>
    <row r="168" spans="8:18" x14ac:dyDescent="0.35">
      <c r="H168" s="56" t="s">
        <v>62</v>
      </c>
      <c r="J168" s="55" t="s">
        <v>63</v>
      </c>
      <c r="L168" s="55" t="s">
        <v>62</v>
      </c>
      <c r="N168" s="55" t="s">
        <v>63</v>
      </c>
      <c r="O168" s="55" t="s">
        <v>64</v>
      </c>
      <c r="R168" s="55" t="s">
        <v>65</v>
      </c>
    </row>
  </sheetData>
  <mergeCells count="2">
    <mergeCell ref="D47:F47"/>
    <mergeCell ref="B69:R69"/>
  </mergeCells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MSDraw" shapeId="1025" r:id="rId3">
          <objectPr defaultSize="0" autoPict="0" r:id="rId4">
            <anchor moveWithCells="1" sizeWithCells="1">
              <from>
                <xdr:col>17</xdr:col>
                <xdr:colOff>1181100</xdr:colOff>
                <xdr:row>65</xdr:row>
                <xdr:rowOff>44450</xdr:rowOff>
              </from>
              <to>
                <xdr:col>19</xdr:col>
                <xdr:colOff>0</xdr:colOff>
                <xdr:row>67</xdr:row>
                <xdr:rowOff>0</xdr:rowOff>
              </to>
            </anchor>
          </objectPr>
        </oleObject>
      </mc:Choice>
      <mc:Fallback>
        <oleObject progId="MSDraw" shapeId="1025" r:id="rId3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1EA134-529E-4726-91F5-9CE112C2FE30}">
  <dimension ref="B1:U167"/>
  <sheetViews>
    <sheetView topLeftCell="A28" zoomScale="70" zoomScaleNormal="70" workbookViewId="0">
      <selection activeCell="N21" sqref="N21"/>
    </sheetView>
  </sheetViews>
  <sheetFormatPr baseColWidth="10" defaultColWidth="12" defaultRowHeight="15.5" x14ac:dyDescent="0.35"/>
  <cols>
    <col min="1" max="1" width="2.90625" style="59" customWidth="1"/>
    <col min="2" max="2" width="2.6328125" style="59" customWidth="1"/>
    <col min="3" max="3" width="1.81640625" style="59" customWidth="1"/>
    <col min="4" max="4" width="3.08984375" style="59" customWidth="1"/>
    <col min="5" max="5" width="4.6328125" style="59" customWidth="1"/>
    <col min="6" max="6" width="55.1796875" style="59" customWidth="1"/>
    <col min="7" max="7" width="3" style="59" customWidth="1"/>
    <col min="8" max="8" width="21.90625" style="59" customWidth="1"/>
    <col min="9" max="9" width="4.36328125" style="59" customWidth="1"/>
    <col min="10" max="10" width="22.6328125" style="59" bestFit="1" customWidth="1"/>
    <col min="11" max="11" width="4.36328125" style="59" customWidth="1"/>
    <col min="12" max="12" width="23.1796875" style="59" customWidth="1"/>
    <col min="13" max="13" width="4.36328125" style="59" customWidth="1"/>
    <col min="14" max="14" width="23.36328125" style="59" customWidth="1"/>
    <col min="15" max="15" width="4.36328125" style="59" customWidth="1"/>
    <col min="16" max="16" width="24.6328125" style="59" customWidth="1"/>
    <col min="17" max="17" width="4.453125" style="59" customWidth="1"/>
    <col min="18" max="18" width="24.90625" style="59" customWidth="1"/>
    <col min="19" max="19" width="1.1796875" style="59" customWidth="1"/>
    <col min="20" max="20" width="12" style="59"/>
    <col min="21" max="21" width="16.6328125" style="59" customWidth="1"/>
    <col min="22" max="22" width="17" style="59" customWidth="1"/>
    <col min="23" max="23" width="15.1796875" style="59" customWidth="1"/>
    <col min="24" max="24" width="17.08984375" style="59" customWidth="1"/>
    <col min="25" max="16384" width="12" style="59"/>
  </cols>
  <sheetData>
    <row r="1" spans="2:21" ht="10.5" customHeight="1" x14ac:dyDescent="0.35"/>
    <row r="2" spans="2:21" ht="2.25" customHeight="1" x14ac:dyDescent="0.35"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</row>
    <row r="3" spans="2:21" ht="6.75" customHeight="1" x14ac:dyDescent="0.35"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</row>
    <row r="4" spans="2:21" ht="6.75" customHeight="1" x14ac:dyDescent="0.35"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</row>
    <row r="5" spans="2:21" s="62" customFormat="1" ht="33" customHeight="1" x14ac:dyDescent="0.4">
      <c r="B5" s="61" t="s">
        <v>0</v>
      </c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59"/>
      <c r="U5" s="63"/>
    </row>
    <row r="6" spans="2:21" s="62" customFormat="1" ht="33" customHeight="1" x14ac:dyDescent="0.4">
      <c r="B6" s="64" t="s">
        <v>1</v>
      </c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59"/>
      <c r="U6" s="63"/>
    </row>
    <row r="7" spans="2:21" s="62" customFormat="1" ht="33" customHeight="1" x14ac:dyDescent="0.35">
      <c r="B7" s="106" t="s">
        <v>85</v>
      </c>
      <c r="C7" s="106"/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106"/>
      <c r="P7" s="106"/>
      <c r="Q7" s="106"/>
      <c r="R7" s="106"/>
      <c r="S7" s="59"/>
    </row>
    <row r="8" spans="2:21" s="62" customFormat="1" ht="33" customHeight="1" x14ac:dyDescent="0.35">
      <c r="B8" s="106" t="s">
        <v>80</v>
      </c>
      <c r="C8" s="106"/>
      <c r="D8" s="106"/>
      <c r="E8" s="106"/>
      <c r="F8" s="106"/>
      <c r="G8" s="106"/>
      <c r="H8" s="106"/>
      <c r="I8" s="106"/>
      <c r="J8" s="106"/>
      <c r="K8" s="106"/>
      <c r="L8" s="106"/>
      <c r="M8" s="106"/>
      <c r="N8" s="106"/>
      <c r="O8" s="106"/>
      <c r="P8" s="106"/>
      <c r="Q8" s="106"/>
      <c r="R8" s="106"/>
      <c r="S8" s="59"/>
    </row>
    <row r="9" spans="2:21" ht="19" x14ac:dyDescent="0.35">
      <c r="B9" s="60"/>
      <c r="C9" s="60"/>
      <c r="D9" s="60"/>
      <c r="E9" s="60"/>
      <c r="F9" s="60"/>
      <c r="G9" s="60"/>
      <c r="H9" s="65"/>
      <c r="I9" s="66"/>
      <c r="J9" s="66"/>
      <c r="K9" s="66"/>
      <c r="L9" s="66"/>
      <c r="M9" s="66"/>
      <c r="N9" s="66" t="s">
        <v>3</v>
      </c>
      <c r="O9" s="66"/>
      <c r="P9" s="66" t="s">
        <v>4</v>
      </c>
      <c r="Q9" s="66"/>
      <c r="R9" s="66" t="s">
        <v>5</v>
      </c>
    </row>
    <row r="10" spans="2:21" ht="19" x14ac:dyDescent="0.35">
      <c r="B10" s="67"/>
      <c r="C10" s="60"/>
      <c r="D10" s="60"/>
      <c r="E10" s="60"/>
      <c r="F10" s="60"/>
      <c r="G10" s="60"/>
      <c r="H10" s="65" t="s">
        <v>6</v>
      </c>
      <c r="I10" s="66"/>
      <c r="J10" s="66" t="s">
        <v>7</v>
      </c>
      <c r="K10" s="66"/>
      <c r="L10" s="68" t="s">
        <v>8</v>
      </c>
      <c r="M10" s="69"/>
      <c r="N10" s="66" t="s">
        <v>9</v>
      </c>
      <c r="O10" s="66"/>
      <c r="P10" s="66" t="s">
        <v>10</v>
      </c>
      <c r="Q10" s="66"/>
      <c r="R10" s="66" t="s">
        <v>11</v>
      </c>
    </row>
    <row r="11" spans="2:21" ht="3" customHeight="1" thickBot="1" x14ac:dyDescent="0.4">
      <c r="B11" s="70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  <c r="Q11" s="71"/>
      <c r="R11" s="71"/>
    </row>
    <row r="12" spans="2:21" ht="3" customHeight="1" x14ac:dyDescent="0.35">
      <c r="B12" s="60"/>
      <c r="C12" s="60"/>
      <c r="D12" s="60"/>
      <c r="E12" s="60"/>
      <c r="F12" s="60"/>
      <c r="G12" s="60"/>
      <c r="H12" s="60"/>
      <c r="I12" s="60"/>
      <c r="J12" s="60"/>
      <c r="K12" s="60"/>
      <c r="L12" s="60"/>
      <c r="M12" s="60"/>
      <c r="N12" s="60"/>
      <c r="O12" s="60"/>
      <c r="P12" s="60"/>
      <c r="Q12" s="60"/>
      <c r="R12" s="60"/>
    </row>
    <row r="13" spans="2:21" ht="21" customHeight="1" x14ac:dyDescent="0.4">
      <c r="B13" s="72" t="s">
        <v>12</v>
      </c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</row>
    <row r="14" spans="2:21" ht="21.75" customHeight="1" x14ac:dyDescent="0.4">
      <c r="B14" s="24"/>
      <c r="C14" s="73" t="s">
        <v>13</v>
      </c>
      <c r="D14" s="24"/>
      <c r="E14" s="24"/>
      <c r="F14" s="24"/>
      <c r="G14" s="25"/>
      <c r="H14" s="26"/>
      <c r="I14" s="26"/>
      <c r="J14" s="26"/>
      <c r="K14" s="25"/>
      <c r="L14" s="26"/>
      <c r="M14" s="26"/>
      <c r="N14" s="26"/>
      <c r="O14" s="26"/>
      <c r="P14" s="26"/>
      <c r="Q14" s="26"/>
      <c r="R14" s="26"/>
    </row>
    <row r="15" spans="2:21" ht="19" x14ac:dyDescent="0.4">
      <c r="B15" s="24"/>
      <c r="C15" s="23"/>
      <c r="D15" s="23" t="s">
        <v>14</v>
      </c>
      <c r="E15" s="24"/>
      <c r="F15" s="24"/>
      <c r="G15" s="74" t="s">
        <v>15</v>
      </c>
      <c r="H15" s="26">
        <f>+L15+N15+P15+R15</f>
        <v>3567197102</v>
      </c>
      <c r="I15" s="75" t="s">
        <v>15</v>
      </c>
      <c r="J15" s="27"/>
      <c r="K15" s="74" t="s">
        <v>15</v>
      </c>
      <c r="L15" s="27">
        <v>786804184</v>
      </c>
      <c r="M15" s="75" t="s">
        <v>15</v>
      </c>
      <c r="N15" s="27">
        <v>1020227773</v>
      </c>
      <c r="O15" s="75" t="s">
        <v>15</v>
      </c>
      <c r="P15" s="27">
        <v>1679996933</v>
      </c>
      <c r="Q15" s="75" t="s">
        <v>15</v>
      </c>
      <c r="R15" s="27">
        <v>80168212</v>
      </c>
    </row>
    <row r="16" spans="2:21" ht="19" x14ac:dyDescent="0.4">
      <c r="B16" s="24"/>
      <c r="C16" s="23"/>
      <c r="D16" s="23" t="s">
        <v>16</v>
      </c>
      <c r="E16" s="24"/>
      <c r="F16" s="24"/>
      <c r="G16" s="25"/>
      <c r="H16" s="26">
        <f>+L16+N16+P16+R16</f>
        <v>687634000</v>
      </c>
      <c r="I16" s="26"/>
      <c r="J16" s="27"/>
      <c r="K16" s="25"/>
      <c r="L16" s="27">
        <v>21336598</v>
      </c>
      <c r="M16" s="26"/>
      <c r="N16" s="27"/>
      <c r="O16" s="26"/>
      <c r="P16" s="27">
        <v>666297402</v>
      </c>
      <c r="Q16" s="26"/>
      <c r="R16" s="27"/>
    </row>
    <row r="17" spans="2:18" ht="19" x14ac:dyDescent="0.4">
      <c r="B17" s="24"/>
      <c r="C17" s="23"/>
      <c r="D17" s="23" t="s">
        <v>17</v>
      </c>
      <c r="E17" s="24"/>
      <c r="F17" s="24"/>
      <c r="G17" s="25"/>
      <c r="H17" s="26">
        <f>+L17+N17+P17+R17</f>
        <v>787999871</v>
      </c>
      <c r="I17" s="26"/>
      <c r="J17" s="27"/>
      <c r="K17" s="25"/>
      <c r="L17" s="27">
        <v>268374821</v>
      </c>
      <c r="M17" s="26"/>
      <c r="N17" s="27">
        <v>93593232</v>
      </c>
      <c r="O17" s="26"/>
      <c r="P17" s="27">
        <v>404152441</v>
      </c>
      <c r="Q17" s="26"/>
      <c r="R17" s="27">
        <v>21879377</v>
      </c>
    </row>
    <row r="18" spans="2:18" ht="19" x14ac:dyDescent="0.4">
      <c r="B18" s="24"/>
      <c r="C18" s="23"/>
      <c r="D18" s="23" t="s">
        <v>18</v>
      </c>
      <c r="E18" s="24"/>
      <c r="F18" s="24"/>
      <c r="G18" s="25"/>
      <c r="H18" s="26">
        <f>+L18+N18+P18+R18</f>
        <v>67153311</v>
      </c>
      <c r="I18" s="26"/>
      <c r="J18" s="27"/>
      <c r="K18" s="25"/>
      <c r="L18" s="27">
        <v>4772626</v>
      </c>
      <c r="M18" s="26"/>
      <c r="N18" s="27">
        <v>1629331</v>
      </c>
      <c r="O18" s="26"/>
      <c r="P18" s="27">
        <v>59644666</v>
      </c>
      <c r="Q18" s="26"/>
      <c r="R18" s="27">
        <v>1106688</v>
      </c>
    </row>
    <row r="19" spans="2:18" ht="19" x14ac:dyDescent="0.4">
      <c r="B19" s="24"/>
      <c r="C19" s="23"/>
      <c r="D19" s="23" t="s">
        <v>20</v>
      </c>
      <c r="E19" s="24"/>
      <c r="F19" s="24"/>
      <c r="G19" s="25"/>
      <c r="H19" s="26"/>
      <c r="I19" s="26"/>
      <c r="J19" s="27">
        <f>-(-L19-N19-P19-R19)</f>
        <v>61126443</v>
      </c>
      <c r="K19" s="25"/>
      <c r="L19" s="27">
        <v>53010730</v>
      </c>
      <c r="N19" s="27">
        <v>2806807</v>
      </c>
      <c r="P19" s="27">
        <v>5308906</v>
      </c>
      <c r="Q19" s="26"/>
      <c r="R19" s="27"/>
    </row>
    <row r="20" spans="2:18" ht="19" hidden="1" x14ac:dyDescent="0.4">
      <c r="B20" s="24"/>
      <c r="C20" s="23"/>
      <c r="D20" s="23" t="s">
        <v>21</v>
      </c>
      <c r="E20" s="24"/>
      <c r="F20" s="24"/>
      <c r="G20" s="25"/>
      <c r="H20" s="26"/>
      <c r="I20" s="26"/>
      <c r="J20" s="27">
        <f>-(-L20-N20-P20-R20)</f>
        <v>0</v>
      </c>
      <c r="K20" s="25"/>
      <c r="L20" s="27"/>
      <c r="M20" s="26"/>
      <c r="N20" s="27"/>
      <c r="O20" s="26"/>
      <c r="P20" s="27"/>
      <c r="Q20" s="26"/>
      <c r="R20" s="27"/>
    </row>
    <row r="21" spans="2:18" ht="19" x14ac:dyDescent="0.4">
      <c r="B21" s="24"/>
      <c r="C21" s="23"/>
      <c r="D21" s="23" t="s">
        <v>22</v>
      </c>
      <c r="E21" s="24"/>
      <c r="F21" s="24"/>
      <c r="G21" s="25"/>
      <c r="H21" s="26"/>
      <c r="I21" s="26"/>
      <c r="J21" s="107">
        <f>-(-L21-N21-P21-R21)</f>
        <v>2184637172</v>
      </c>
      <c r="K21" s="25"/>
      <c r="L21" s="27">
        <v>1457917</v>
      </c>
      <c r="M21" s="26"/>
      <c r="N21" s="27">
        <v>159292279</v>
      </c>
      <c r="O21" s="26"/>
      <c r="P21" s="27">
        <v>1426335958</v>
      </c>
      <c r="Q21" s="26"/>
      <c r="R21" s="27">
        <v>597551018</v>
      </c>
    </row>
    <row r="22" spans="2:18" ht="19" x14ac:dyDescent="0.4">
      <c r="B22" s="24"/>
      <c r="C22" s="23"/>
      <c r="D22" s="23" t="s">
        <v>23</v>
      </c>
      <c r="E22" s="24"/>
      <c r="F22" s="24"/>
      <c r="G22" s="25"/>
      <c r="H22" s="26">
        <f>+L22+N22+P22+R22</f>
        <v>154402072</v>
      </c>
      <c r="I22" s="26"/>
      <c r="J22" s="27"/>
      <c r="K22" s="25"/>
      <c r="L22" s="27">
        <v>6613382</v>
      </c>
      <c r="M22" s="26"/>
      <c r="N22" s="27">
        <v>74856554</v>
      </c>
      <c r="O22" s="26"/>
      <c r="P22" s="27"/>
      <c r="Q22" s="26"/>
      <c r="R22" s="27">
        <v>72932136</v>
      </c>
    </row>
    <row r="23" spans="2:18" ht="19" hidden="1" x14ac:dyDescent="0.4">
      <c r="B23" s="24"/>
      <c r="C23" s="23"/>
      <c r="D23" s="23" t="s">
        <v>24</v>
      </c>
      <c r="E23" s="24"/>
      <c r="F23" s="24"/>
      <c r="G23" s="25"/>
      <c r="H23" s="26">
        <f>+P23</f>
        <v>0</v>
      </c>
      <c r="I23" s="26"/>
      <c r="J23" s="27"/>
      <c r="K23" s="25"/>
      <c r="L23" s="27"/>
      <c r="M23" s="26"/>
      <c r="N23" s="27"/>
      <c r="O23" s="26"/>
      <c r="P23" s="27"/>
      <c r="Q23" s="26"/>
      <c r="R23" s="27"/>
    </row>
    <row r="24" spans="2:18" ht="19" hidden="1" x14ac:dyDescent="0.4">
      <c r="B24" s="24"/>
      <c r="C24" s="23"/>
      <c r="D24" s="23" t="s">
        <v>25</v>
      </c>
      <c r="E24" s="24"/>
      <c r="F24" s="24"/>
      <c r="G24" s="25"/>
      <c r="H24" s="26">
        <f>+P24</f>
        <v>0</v>
      </c>
      <c r="I24" s="26"/>
      <c r="J24" s="27"/>
      <c r="K24" s="25"/>
      <c r="L24" s="27"/>
      <c r="M24" s="26"/>
      <c r="N24" s="27"/>
      <c r="O24" s="26"/>
      <c r="P24" s="27"/>
      <c r="Q24" s="26"/>
      <c r="R24" s="27"/>
    </row>
    <row r="25" spans="2:18" ht="19" x14ac:dyDescent="0.4">
      <c r="B25" s="24"/>
      <c r="C25" s="24"/>
      <c r="D25" s="24"/>
      <c r="E25" s="77" t="s">
        <v>26</v>
      </c>
      <c r="F25" s="24"/>
      <c r="G25" s="25"/>
      <c r="H25" s="78">
        <f>SUM(H15:H24)</f>
        <v>5264386356</v>
      </c>
      <c r="I25" s="26"/>
      <c r="J25" s="79">
        <f>SUM(J19:J21)</f>
        <v>2245763615</v>
      </c>
      <c r="K25" s="25"/>
      <c r="L25" s="78">
        <f>SUM(L15:L23)</f>
        <v>1142370258</v>
      </c>
      <c r="M25" s="26"/>
      <c r="N25" s="78">
        <f>SUM(N15:N23)</f>
        <v>1352405976</v>
      </c>
      <c r="O25" s="26"/>
      <c r="P25" s="78">
        <f>SUM(P15:P24)</f>
        <v>4241736306</v>
      </c>
      <c r="Q25" s="26"/>
      <c r="R25" s="78">
        <f>SUM(R15:R23)</f>
        <v>773637431</v>
      </c>
    </row>
    <row r="26" spans="2:18" ht="3.75" customHeight="1" x14ac:dyDescent="0.4">
      <c r="B26" s="24"/>
      <c r="C26" s="24"/>
      <c r="D26" s="24"/>
      <c r="E26" s="24"/>
      <c r="F26" s="24"/>
      <c r="G26" s="25"/>
      <c r="H26" s="26"/>
      <c r="I26" s="26"/>
      <c r="J26" s="26"/>
      <c r="K26" s="25"/>
      <c r="L26" s="26"/>
      <c r="M26" s="26"/>
      <c r="N26" s="26"/>
      <c r="O26" s="26"/>
      <c r="P26" s="26"/>
      <c r="Q26" s="26"/>
      <c r="R26" s="26"/>
    </row>
    <row r="27" spans="2:18" ht="19" x14ac:dyDescent="0.4">
      <c r="B27" s="24"/>
      <c r="C27" s="23"/>
      <c r="D27" s="23" t="s">
        <v>27</v>
      </c>
      <c r="E27" s="24"/>
      <c r="F27" s="24"/>
      <c r="G27" s="25"/>
      <c r="H27" s="26">
        <f>+P27+R27+L27+N27</f>
        <v>4041228410</v>
      </c>
      <c r="I27" s="26"/>
      <c r="J27" s="26"/>
      <c r="K27" s="25"/>
      <c r="L27" s="27">
        <v>55576663</v>
      </c>
      <c r="M27" s="26"/>
      <c r="N27" s="27"/>
      <c r="O27" s="26"/>
      <c r="P27" s="27">
        <v>3957483447</v>
      </c>
      <c r="Q27" s="26"/>
      <c r="R27" s="27">
        <v>28168300</v>
      </c>
    </row>
    <row r="28" spans="2:18" ht="18.75" customHeight="1" x14ac:dyDescent="0.4">
      <c r="B28" s="24"/>
      <c r="C28" s="23"/>
      <c r="D28" s="23" t="s">
        <v>28</v>
      </c>
      <c r="E28" s="24"/>
      <c r="F28" s="24"/>
      <c r="G28" s="25"/>
      <c r="H28" s="26">
        <f>+L28+N28+P28+R28</f>
        <v>1930541853</v>
      </c>
      <c r="I28" s="26"/>
      <c r="J28" s="26"/>
      <c r="K28" s="25"/>
      <c r="L28" s="27">
        <v>76410915</v>
      </c>
      <c r="M28" s="26"/>
      <c r="N28" s="27">
        <v>8532601</v>
      </c>
      <c r="O28" s="26"/>
      <c r="P28" s="27">
        <v>1808159351</v>
      </c>
      <c r="Q28" s="26"/>
      <c r="R28" s="27">
        <v>37438986</v>
      </c>
    </row>
    <row r="29" spans="2:18" ht="19" x14ac:dyDescent="0.4">
      <c r="B29" s="24"/>
      <c r="C29" s="23"/>
      <c r="D29" s="23" t="s">
        <v>29</v>
      </c>
      <c r="E29" s="24"/>
      <c r="F29" s="24"/>
      <c r="G29" s="25"/>
      <c r="H29" s="26">
        <f>+L29+N29+P29+R29</f>
        <v>36465479</v>
      </c>
      <c r="I29" s="26"/>
      <c r="J29" s="26"/>
      <c r="K29" s="25"/>
      <c r="L29" s="110">
        <f>-38047+38047</f>
        <v>0</v>
      </c>
      <c r="M29" s="26"/>
      <c r="N29" s="27"/>
      <c r="O29" s="26"/>
      <c r="P29" s="27">
        <f>36503526-38047</f>
        <v>36465479</v>
      </c>
      <c r="Q29" s="26"/>
      <c r="R29" s="27"/>
    </row>
    <row r="30" spans="2:18" ht="20" customHeight="1" x14ac:dyDescent="0.4">
      <c r="B30" s="24"/>
      <c r="C30" s="23"/>
      <c r="D30" s="23" t="s">
        <v>30</v>
      </c>
      <c r="E30" s="24"/>
      <c r="F30" s="24"/>
      <c r="G30" s="25"/>
      <c r="H30" s="26">
        <f>+P30</f>
        <v>79457491</v>
      </c>
      <c r="I30" s="26"/>
      <c r="J30" s="26"/>
      <c r="K30" s="25"/>
      <c r="L30" s="27"/>
      <c r="M30" s="26"/>
      <c r="N30" s="27"/>
      <c r="O30" s="26"/>
      <c r="P30" s="27">
        <v>79457491</v>
      </c>
      <c r="Q30" s="26"/>
      <c r="R30" s="27"/>
    </row>
    <row r="31" spans="2:18" ht="19" x14ac:dyDescent="0.4">
      <c r="B31" s="24"/>
      <c r="C31" s="23"/>
      <c r="D31" s="23" t="s">
        <v>31</v>
      </c>
      <c r="E31" s="24"/>
      <c r="F31" s="24"/>
      <c r="G31" s="25"/>
      <c r="H31" s="26"/>
      <c r="I31" s="24"/>
      <c r="J31" s="24"/>
      <c r="K31" s="24"/>
      <c r="L31" s="27"/>
      <c r="M31" s="24"/>
      <c r="N31" s="27"/>
      <c r="O31" s="26"/>
      <c r="P31" s="27"/>
      <c r="Q31" s="26"/>
      <c r="R31" s="27"/>
    </row>
    <row r="32" spans="2:18" ht="19" x14ac:dyDescent="0.4">
      <c r="B32" s="24"/>
      <c r="C32" s="77"/>
      <c r="D32" s="77" t="s">
        <v>32</v>
      </c>
      <c r="E32" s="24"/>
      <c r="F32" s="24"/>
      <c r="G32" s="25"/>
      <c r="H32" s="26">
        <f>+L32+N32+P32+R32</f>
        <v>1264241872</v>
      </c>
      <c r="I32" s="26"/>
      <c r="J32" s="24"/>
      <c r="K32" s="24"/>
      <c r="L32" s="27">
        <v>65126626</v>
      </c>
      <c r="M32" s="24"/>
      <c r="N32" s="27">
        <v>1062628682</v>
      </c>
      <c r="O32" s="26"/>
      <c r="P32" s="27">
        <v>796956</v>
      </c>
      <c r="Q32" s="26"/>
      <c r="R32" s="27">
        <v>135689608</v>
      </c>
    </row>
    <row r="33" spans="2:21" ht="19" x14ac:dyDescent="0.4">
      <c r="B33" s="24"/>
      <c r="C33" s="77"/>
      <c r="D33" s="23" t="s">
        <v>33</v>
      </c>
      <c r="E33" s="24"/>
      <c r="F33" s="24"/>
      <c r="G33" s="25"/>
      <c r="H33" s="26">
        <f>+L33+N33+R33+P33</f>
        <v>17603560</v>
      </c>
      <c r="I33" s="26"/>
      <c r="J33" s="26"/>
      <c r="K33" s="25"/>
      <c r="L33" s="27"/>
      <c r="M33" s="24"/>
      <c r="N33" s="27"/>
      <c r="O33" s="26"/>
      <c r="P33" s="27">
        <v>17603560</v>
      </c>
      <c r="Q33" s="26"/>
      <c r="R33" s="27"/>
    </row>
    <row r="34" spans="2:21" ht="18.75" customHeight="1" x14ac:dyDescent="0.4">
      <c r="B34" s="24"/>
      <c r="C34" s="77"/>
      <c r="D34" s="23" t="s">
        <v>34</v>
      </c>
      <c r="E34" s="24"/>
      <c r="F34" s="24"/>
      <c r="G34" s="25"/>
      <c r="H34" s="26">
        <f>+L34+N34+R34+P34</f>
        <v>460424900</v>
      </c>
      <c r="I34" s="26"/>
      <c r="J34" s="26"/>
      <c r="K34" s="25"/>
      <c r="L34" s="27">
        <v>415853</v>
      </c>
      <c r="M34" s="26"/>
      <c r="N34" s="27">
        <v>548355</v>
      </c>
      <c r="O34" s="26"/>
      <c r="P34" s="27">
        <v>457280802</v>
      </c>
      <c r="Q34" s="26"/>
      <c r="R34" s="27">
        <v>2179890</v>
      </c>
    </row>
    <row r="35" spans="2:21" ht="19.5" customHeight="1" x14ac:dyDescent="0.4">
      <c r="B35" s="24"/>
      <c r="C35" s="77"/>
      <c r="D35" s="23" t="s">
        <v>35</v>
      </c>
      <c r="E35" s="24"/>
      <c r="F35" s="24"/>
      <c r="G35" s="25"/>
      <c r="H35" s="26">
        <f>+L35+N35+R35+P35</f>
        <v>156337646</v>
      </c>
      <c r="I35" s="26"/>
      <c r="J35" s="27"/>
      <c r="K35" s="25"/>
      <c r="L35" s="27">
        <v>31011234</v>
      </c>
      <c r="M35" s="26"/>
      <c r="N35" s="27">
        <v>51311996</v>
      </c>
      <c r="O35" s="26"/>
      <c r="P35" s="27">
        <v>65167723</v>
      </c>
      <c r="Q35" s="26"/>
      <c r="R35" s="27">
        <v>8846693</v>
      </c>
    </row>
    <row r="36" spans="2:21" ht="2.25" customHeight="1" x14ac:dyDescent="0.4">
      <c r="B36" s="24"/>
      <c r="C36" s="80"/>
      <c r="D36" s="24"/>
      <c r="E36" s="24"/>
      <c r="F36" s="24"/>
      <c r="G36" s="25"/>
      <c r="H36" s="26"/>
      <c r="I36" s="26"/>
      <c r="J36" s="26"/>
      <c r="K36" s="25"/>
      <c r="L36" s="26"/>
      <c r="M36" s="26"/>
      <c r="N36" s="26"/>
      <c r="O36" s="26"/>
      <c r="P36" s="26"/>
      <c r="Q36" s="26"/>
      <c r="R36" s="26"/>
    </row>
    <row r="37" spans="2:21" ht="21" customHeight="1" thickBot="1" x14ac:dyDescent="0.45">
      <c r="B37" s="80" t="s">
        <v>36</v>
      </c>
      <c r="C37" s="24"/>
      <c r="D37" s="24"/>
      <c r="E37" s="80"/>
      <c r="F37" s="24"/>
      <c r="G37" s="81" t="s">
        <v>37</v>
      </c>
      <c r="H37" s="82">
        <f>SUM(H25:H35)</f>
        <v>13250687567</v>
      </c>
      <c r="I37" s="81" t="s">
        <v>38</v>
      </c>
      <c r="J37" s="82">
        <f>SUM(J25:J35)</f>
        <v>2245763615</v>
      </c>
      <c r="K37" s="83" t="s">
        <v>38</v>
      </c>
      <c r="L37" s="82">
        <f>SUM(L25:L35)</f>
        <v>1370911549</v>
      </c>
      <c r="M37" s="81" t="s">
        <v>15</v>
      </c>
      <c r="N37" s="82">
        <f>SUM(N25:N35)</f>
        <v>2475427610</v>
      </c>
      <c r="O37" s="81" t="s">
        <v>37</v>
      </c>
      <c r="P37" s="82">
        <f>SUM(P25:P35)</f>
        <v>10664151115</v>
      </c>
      <c r="Q37" s="81" t="s">
        <v>15</v>
      </c>
      <c r="R37" s="82">
        <f>SUM(R25:R35)</f>
        <v>985960908</v>
      </c>
    </row>
    <row r="38" spans="2:21" ht="3.75" customHeight="1" thickTop="1" x14ac:dyDescent="0.4">
      <c r="B38" s="24"/>
      <c r="C38" s="77"/>
      <c r="D38" s="24"/>
      <c r="E38" s="24"/>
      <c r="F38" s="24"/>
      <c r="G38" s="25"/>
      <c r="H38" s="26"/>
      <c r="I38" s="26"/>
      <c r="J38" s="26"/>
      <c r="K38" s="25"/>
      <c r="L38" s="26"/>
      <c r="M38" s="26"/>
      <c r="N38" s="26"/>
      <c r="O38" s="26"/>
      <c r="P38" s="26"/>
      <c r="Q38" s="26"/>
      <c r="R38" s="26"/>
    </row>
    <row r="39" spans="2:21" ht="3.75" customHeight="1" x14ac:dyDescent="0.4">
      <c r="B39" s="24"/>
      <c r="C39" s="84"/>
      <c r="D39" s="24"/>
      <c r="E39" s="24"/>
      <c r="F39" s="24"/>
      <c r="G39" s="25"/>
      <c r="H39" s="26"/>
      <c r="I39" s="26"/>
      <c r="J39" s="26"/>
      <c r="K39" s="25"/>
      <c r="L39" s="26"/>
      <c r="M39" s="26"/>
      <c r="N39" s="26"/>
      <c r="O39" s="26"/>
      <c r="P39" s="26"/>
      <c r="Q39" s="26"/>
      <c r="R39" s="26"/>
    </row>
    <row r="40" spans="2:21" ht="18" customHeight="1" x14ac:dyDescent="0.4">
      <c r="B40" s="80" t="s">
        <v>39</v>
      </c>
      <c r="C40" s="85"/>
      <c r="D40" s="85"/>
      <c r="E40" s="85"/>
      <c r="F40" s="85"/>
      <c r="G40" s="86"/>
      <c r="H40" s="26"/>
      <c r="I40" s="26"/>
      <c r="J40" s="26"/>
      <c r="K40" s="25"/>
      <c r="L40" s="26"/>
      <c r="M40" s="26"/>
      <c r="N40" s="26"/>
      <c r="O40" s="26"/>
      <c r="P40" s="26"/>
      <c r="Q40" s="26"/>
      <c r="R40" s="26"/>
    </row>
    <row r="41" spans="2:21" ht="3.75" customHeight="1" x14ac:dyDescent="0.4">
      <c r="B41" s="24"/>
      <c r="C41" s="24"/>
      <c r="D41" s="24"/>
      <c r="E41" s="24"/>
      <c r="F41" s="24"/>
      <c r="G41" s="25"/>
      <c r="H41" s="26"/>
      <c r="I41" s="26"/>
      <c r="J41" s="26"/>
      <c r="K41" s="25"/>
      <c r="L41" s="26"/>
      <c r="M41" s="26"/>
      <c r="N41" s="26"/>
      <c r="O41" s="26"/>
      <c r="P41" s="26"/>
      <c r="Q41" s="26"/>
      <c r="R41" s="26"/>
    </row>
    <row r="42" spans="2:21" ht="16.5" customHeight="1" x14ac:dyDescent="0.4">
      <c r="B42" s="24"/>
      <c r="C42" s="73" t="s">
        <v>40</v>
      </c>
      <c r="D42" s="24"/>
      <c r="E42" s="24"/>
      <c r="F42" s="24"/>
      <c r="G42" s="24"/>
      <c r="H42" s="26"/>
      <c r="I42" s="26"/>
      <c r="J42" s="26"/>
      <c r="K42" s="25"/>
      <c r="L42" s="26"/>
      <c r="M42" s="26"/>
      <c r="N42" s="27"/>
      <c r="O42" s="26"/>
      <c r="P42" s="26"/>
      <c r="Q42" s="26"/>
      <c r="R42" s="26"/>
    </row>
    <row r="43" spans="2:21" ht="18.75" customHeight="1" x14ac:dyDescent="0.4">
      <c r="B43" s="24"/>
      <c r="C43" s="77" t="s">
        <v>41</v>
      </c>
      <c r="D43" s="87"/>
      <c r="E43" s="24"/>
      <c r="F43" s="24"/>
      <c r="G43" s="24"/>
      <c r="H43" s="26"/>
      <c r="I43" s="24"/>
      <c r="J43" s="27"/>
      <c r="K43" s="24"/>
      <c r="L43" s="27"/>
      <c r="M43" s="24"/>
      <c r="N43" s="27"/>
      <c r="O43" s="24"/>
      <c r="P43" s="27"/>
      <c r="Q43" s="24"/>
      <c r="R43" s="27"/>
    </row>
    <row r="44" spans="2:21" ht="19" x14ac:dyDescent="0.4">
      <c r="B44" s="24"/>
      <c r="C44" s="77"/>
      <c r="D44" s="77" t="s">
        <v>42</v>
      </c>
      <c r="E44" s="24"/>
      <c r="F44" s="24"/>
      <c r="G44" s="74" t="s">
        <v>15</v>
      </c>
      <c r="H44" s="26">
        <f t="shared" ref="H44" si="0">+L44+N44+P44+R44</f>
        <v>189451898</v>
      </c>
      <c r="I44" s="74" t="s">
        <v>15</v>
      </c>
      <c r="J44" s="27"/>
      <c r="K44" s="74" t="s">
        <v>15</v>
      </c>
      <c r="L44" s="27">
        <v>12034164</v>
      </c>
      <c r="M44" s="74" t="s">
        <v>15</v>
      </c>
      <c r="N44" s="27">
        <v>153056532</v>
      </c>
      <c r="O44" s="74" t="s">
        <v>15</v>
      </c>
      <c r="P44" s="27">
        <v>71164</v>
      </c>
      <c r="Q44" s="74" t="s">
        <v>15</v>
      </c>
      <c r="R44" s="27">
        <v>24290038</v>
      </c>
    </row>
    <row r="45" spans="2:21" ht="18.75" customHeight="1" x14ac:dyDescent="0.4">
      <c r="B45" s="24"/>
      <c r="C45" s="77"/>
      <c r="D45" s="77" t="s">
        <v>69</v>
      </c>
      <c r="E45" s="24"/>
      <c r="F45" s="24"/>
      <c r="G45" s="74"/>
      <c r="H45" s="26">
        <f>+L45+N45+P45+R45</f>
        <v>17837001</v>
      </c>
      <c r="I45" s="74"/>
      <c r="J45" s="27"/>
      <c r="K45" s="74"/>
      <c r="L45" s="27">
        <v>17729915</v>
      </c>
      <c r="M45" s="74"/>
      <c r="N45" s="27">
        <v>95930</v>
      </c>
      <c r="O45" s="74"/>
      <c r="P45" s="27"/>
      <c r="Q45" s="74"/>
      <c r="R45" s="27">
        <v>11156</v>
      </c>
      <c r="U45" s="27"/>
    </row>
    <row r="46" spans="2:21" ht="19" hidden="1" x14ac:dyDescent="0.4">
      <c r="B46" s="24"/>
      <c r="C46" s="24"/>
      <c r="D46" s="111" t="s">
        <v>70</v>
      </c>
      <c r="E46" s="111"/>
      <c r="F46" s="111"/>
      <c r="G46" s="74"/>
      <c r="H46" s="26">
        <f>+L46+N46+P46+R46</f>
        <v>0</v>
      </c>
      <c r="I46" s="74"/>
      <c r="J46" s="27"/>
      <c r="K46" s="74"/>
      <c r="L46" s="27"/>
      <c r="M46" s="74"/>
      <c r="N46" s="27"/>
      <c r="O46" s="74"/>
      <c r="P46" s="27"/>
      <c r="Q46" s="74"/>
      <c r="R46" s="27"/>
    </row>
    <row r="47" spans="2:21" ht="18.75" customHeight="1" x14ac:dyDescent="0.4">
      <c r="B47" s="24"/>
      <c r="C47" s="77"/>
      <c r="D47" s="77" t="s">
        <v>44</v>
      </c>
      <c r="E47" s="24"/>
      <c r="F47" s="24"/>
      <c r="G47" s="74"/>
      <c r="H47" s="26">
        <f>+L47+N47+P47+R47</f>
        <v>84710912</v>
      </c>
      <c r="I47" s="74"/>
      <c r="J47" s="27"/>
      <c r="K47" s="74"/>
      <c r="L47" s="27">
        <v>84710912</v>
      </c>
      <c r="M47" s="74"/>
      <c r="N47" s="27"/>
      <c r="O47" s="74"/>
      <c r="P47" s="27"/>
      <c r="Q47" s="74"/>
      <c r="R47" s="27"/>
    </row>
    <row r="48" spans="2:21" ht="18.75" customHeight="1" x14ac:dyDescent="0.4">
      <c r="B48" s="24"/>
      <c r="C48" s="77"/>
      <c r="D48" s="77" t="s">
        <v>46</v>
      </c>
      <c r="E48" s="24"/>
      <c r="F48" s="24"/>
      <c r="G48" s="25"/>
      <c r="H48" s="26">
        <f>+L48+N48+P48+R48</f>
        <v>539100156</v>
      </c>
      <c r="I48" s="26"/>
      <c r="J48" s="27"/>
      <c r="K48" s="25"/>
      <c r="L48" s="27">
        <f>73066946-1</f>
        <v>73066945</v>
      </c>
      <c r="M48" s="74"/>
      <c r="N48" s="27">
        <v>24630437</v>
      </c>
      <c r="O48" s="74"/>
      <c r="P48" s="27">
        <v>433557107</v>
      </c>
      <c r="Q48" s="74"/>
      <c r="R48" s="27">
        <v>7845667</v>
      </c>
    </row>
    <row r="49" spans="2:18" ht="18.75" customHeight="1" x14ac:dyDescent="0.4">
      <c r="B49" s="24"/>
      <c r="C49" s="77"/>
      <c r="D49" s="77" t="s">
        <v>47</v>
      </c>
      <c r="E49" s="24"/>
      <c r="F49" s="24"/>
      <c r="G49" s="25"/>
      <c r="H49" s="26">
        <f>+L49+N49+P49+R49</f>
        <v>122715832</v>
      </c>
      <c r="I49" s="26"/>
      <c r="J49" s="107"/>
      <c r="K49" s="25"/>
      <c r="L49" s="27">
        <v>111856189</v>
      </c>
      <c r="M49" s="27"/>
      <c r="N49" s="27"/>
      <c r="O49" s="27"/>
      <c r="P49" s="27">
        <v>10855415</v>
      </c>
      <c r="Q49" s="27"/>
      <c r="R49" s="27">
        <v>4228</v>
      </c>
    </row>
    <row r="50" spans="2:18" ht="18.75" customHeight="1" x14ac:dyDescent="0.4">
      <c r="B50" s="24"/>
      <c r="C50" s="77"/>
      <c r="D50" s="77" t="s">
        <v>48</v>
      </c>
      <c r="E50" s="24"/>
      <c r="F50" s="24"/>
      <c r="G50" s="25"/>
      <c r="H50" s="26"/>
      <c r="I50" s="26"/>
      <c r="J50" s="27">
        <f>-(-L50-N50-P50-R50)</f>
        <v>62993242</v>
      </c>
      <c r="K50" s="25"/>
      <c r="L50" s="27">
        <f>1751290-2</f>
        <v>1751288</v>
      </c>
      <c r="N50" s="27">
        <f>5999847-2</f>
        <v>5999845</v>
      </c>
      <c r="P50" s="27">
        <v>2806807</v>
      </c>
      <c r="Q50" s="27"/>
      <c r="R50" s="27">
        <v>52435302</v>
      </c>
    </row>
    <row r="51" spans="2:18" ht="18.75" hidden="1" customHeight="1" x14ac:dyDescent="0.4">
      <c r="B51" s="24"/>
      <c r="C51" s="77"/>
      <c r="D51" s="77" t="s">
        <v>49</v>
      </c>
      <c r="E51" s="24"/>
      <c r="F51" s="24"/>
      <c r="G51" s="25"/>
      <c r="H51" s="26"/>
      <c r="I51" s="26"/>
      <c r="J51" s="27">
        <f>-(-L51-N51-P51-R51)</f>
        <v>0</v>
      </c>
      <c r="K51" s="25"/>
      <c r="L51" s="27"/>
      <c r="M51" s="26"/>
      <c r="N51" s="27"/>
      <c r="O51" s="26"/>
      <c r="P51" s="27"/>
      <c r="Q51" s="27"/>
      <c r="R51" s="27"/>
    </row>
    <row r="52" spans="2:18" ht="19" x14ac:dyDescent="0.4">
      <c r="B52" s="24"/>
      <c r="C52" s="77"/>
      <c r="D52" s="77" t="s">
        <v>51</v>
      </c>
      <c r="E52" s="24"/>
      <c r="F52" s="24"/>
      <c r="G52" s="25"/>
      <c r="H52" s="26"/>
      <c r="I52" s="26"/>
      <c r="J52" s="107">
        <f>-(-L52-N52-P52-R52)</f>
        <v>2182770373</v>
      </c>
      <c r="K52" s="25"/>
      <c r="L52" s="27">
        <f>282206021+15336147</f>
        <v>297542168</v>
      </c>
      <c r="M52" s="26"/>
      <c r="N52" s="27">
        <v>118810633</v>
      </c>
      <c r="O52" s="26"/>
      <c r="P52" s="27">
        <v>1766417572</v>
      </c>
      <c r="Q52" s="27"/>
      <c r="R52" s="27"/>
    </row>
    <row r="53" spans="2:18" ht="3.75" customHeight="1" x14ac:dyDescent="0.4">
      <c r="B53" s="24"/>
      <c r="C53" s="24"/>
      <c r="D53" s="87"/>
      <c r="E53" s="24"/>
      <c r="F53" s="24"/>
      <c r="G53" s="25"/>
      <c r="H53" s="26"/>
      <c r="I53" s="26"/>
      <c r="J53" s="27"/>
      <c r="K53" s="25"/>
      <c r="L53" s="27"/>
      <c r="M53" s="26"/>
      <c r="N53" s="27"/>
      <c r="O53" s="26"/>
      <c r="P53" s="27"/>
      <c r="Q53" s="26"/>
      <c r="R53" s="27"/>
    </row>
    <row r="54" spans="2:18" ht="19" x14ac:dyDescent="0.4">
      <c r="B54" s="24"/>
      <c r="C54" s="24"/>
      <c r="D54" s="24"/>
      <c r="E54" s="77" t="s">
        <v>52</v>
      </c>
      <c r="F54" s="24"/>
      <c r="G54" s="25"/>
      <c r="H54" s="78">
        <f>SUM(H43:H53)</f>
        <v>953815799</v>
      </c>
      <c r="I54" s="26"/>
      <c r="J54" s="79">
        <f>SUM(J50:J53)</f>
        <v>2245763615</v>
      </c>
      <c r="K54" s="25"/>
      <c r="L54" s="78">
        <f>SUM(L43:L53)</f>
        <v>598691581</v>
      </c>
      <c r="M54" s="26"/>
      <c r="N54" s="78">
        <f>SUM(N43:N53)</f>
        <v>302593377</v>
      </c>
      <c r="O54" s="26"/>
      <c r="P54" s="78">
        <f>SUM(P43:P53)</f>
        <v>2213708065</v>
      </c>
      <c r="Q54" s="26"/>
      <c r="R54" s="78">
        <f>SUM(R43:R53)</f>
        <v>84586391</v>
      </c>
    </row>
    <row r="55" spans="2:18" ht="4.5" customHeight="1" x14ac:dyDescent="0.4">
      <c r="B55" s="24"/>
      <c r="C55" s="73"/>
      <c r="D55" s="24"/>
      <c r="E55" s="24"/>
      <c r="F55" s="24"/>
      <c r="G55" s="25"/>
      <c r="H55" s="26"/>
      <c r="I55" s="26"/>
      <c r="J55" s="26"/>
      <c r="K55" s="25"/>
      <c r="L55" s="26"/>
      <c r="M55" s="26"/>
      <c r="N55" s="26"/>
      <c r="O55" s="26"/>
      <c r="P55" s="26"/>
      <c r="Q55" s="26"/>
      <c r="R55" s="26"/>
    </row>
    <row r="56" spans="2:18" ht="21" customHeight="1" x14ac:dyDescent="0.4">
      <c r="B56" s="24"/>
      <c r="C56" s="73" t="s">
        <v>53</v>
      </c>
      <c r="D56" s="24"/>
      <c r="E56" s="24"/>
      <c r="F56" s="24"/>
      <c r="G56" s="25"/>
      <c r="H56" s="26"/>
      <c r="I56" s="26"/>
      <c r="J56" s="26"/>
      <c r="K56" s="25"/>
      <c r="L56" s="26"/>
      <c r="M56" s="26"/>
      <c r="N56" s="26"/>
      <c r="O56" s="26"/>
      <c r="P56" s="26"/>
      <c r="Q56" s="26"/>
      <c r="R56" s="26"/>
    </row>
    <row r="57" spans="2:18" ht="21" customHeight="1" x14ac:dyDescent="0.4">
      <c r="B57" s="24"/>
      <c r="C57" s="77"/>
      <c r="D57" s="77" t="s">
        <v>54</v>
      </c>
      <c r="E57" s="24"/>
      <c r="F57" s="24"/>
      <c r="G57" s="25"/>
      <c r="H57" s="90">
        <f>+L57+N57+P57+R57</f>
        <v>2726784601</v>
      </c>
      <c r="I57" s="26"/>
      <c r="J57" s="26"/>
      <c r="K57" s="25"/>
      <c r="L57" s="90"/>
      <c r="M57" s="26"/>
      <c r="N57" s="26"/>
      <c r="O57" s="26"/>
      <c r="P57" s="27">
        <v>2726784601</v>
      </c>
      <c r="Q57" s="26"/>
      <c r="R57" s="26"/>
    </row>
    <row r="58" spans="2:18" ht="20.25" customHeight="1" x14ac:dyDescent="0.4">
      <c r="B58" s="73"/>
      <c r="C58" s="77"/>
      <c r="D58" s="77" t="s">
        <v>55</v>
      </c>
      <c r="E58" s="24"/>
      <c r="F58" s="24"/>
      <c r="G58" s="25"/>
      <c r="H58" s="90">
        <f>+L58+N58+P58+R58</f>
        <v>21337999</v>
      </c>
      <c r="I58" s="26"/>
      <c r="J58" s="90"/>
      <c r="K58" s="25"/>
      <c r="L58" s="90">
        <v>21337999</v>
      </c>
      <c r="M58" s="26"/>
      <c r="N58" s="90"/>
      <c r="O58" s="26"/>
      <c r="P58" s="90"/>
      <c r="Q58" s="26"/>
      <c r="R58" s="90"/>
    </row>
    <row r="59" spans="2:18" ht="3" customHeight="1" x14ac:dyDescent="0.4">
      <c r="B59" s="24"/>
      <c r="C59" s="24"/>
      <c r="D59" s="87"/>
      <c r="E59" s="24"/>
      <c r="F59" s="24"/>
      <c r="G59" s="25"/>
      <c r="H59" s="91"/>
      <c r="I59" s="26"/>
      <c r="J59" s="27"/>
      <c r="K59" s="25"/>
      <c r="L59" s="27"/>
      <c r="M59" s="26"/>
      <c r="N59" s="27"/>
      <c r="O59" s="26"/>
      <c r="P59" s="27"/>
      <c r="Q59" s="26"/>
      <c r="R59" s="27"/>
    </row>
    <row r="60" spans="2:18" ht="18.75" customHeight="1" x14ac:dyDescent="0.4">
      <c r="B60" s="73"/>
      <c r="C60" s="24"/>
      <c r="D60" s="24"/>
      <c r="E60" s="73" t="s">
        <v>56</v>
      </c>
      <c r="F60" s="24"/>
      <c r="G60" s="25"/>
      <c r="H60" s="26">
        <f>+H58+H57</f>
        <v>2748122600</v>
      </c>
      <c r="I60" s="26"/>
      <c r="J60" s="92"/>
      <c r="K60" s="25"/>
      <c r="L60" s="78">
        <f>+L58+L57</f>
        <v>21337999</v>
      </c>
      <c r="M60" s="26"/>
      <c r="N60" s="109">
        <f>+N58+N57</f>
        <v>0</v>
      </c>
      <c r="O60" s="26"/>
      <c r="P60" s="78">
        <f>+P58+P57</f>
        <v>2726784601</v>
      </c>
      <c r="Q60" s="26"/>
      <c r="R60" s="109">
        <f>+R58+R57</f>
        <v>0</v>
      </c>
    </row>
    <row r="61" spans="2:18" ht="3" customHeight="1" x14ac:dyDescent="0.4">
      <c r="B61" s="73"/>
      <c r="C61" s="24"/>
      <c r="D61" s="24"/>
      <c r="E61" s="24"/>
      <c r="F61" s="24"/>
      <c r="G61" s="25"/>
      <c r="H61" s="91"/>
      <c r="I61" s="26"/>
      <c r="J61" s="93"/>
      <c r="K61" s="25"/>
      <c r="L61" s="93"/>
      <c r="M61" s="26"/>
      <c r="N61" s="93"/>
      <c r="O61" s="26"/>
      <c r="P61" s="93"/>
      <c r="Q61" s="26"/>
      <c r="R61" s="93"/>
    </row>
    <row r="62" spans="2:18" ht="18.75" customHeight="1" x14ac:dyDescent="0.4">
      <c r="B62" s="73"/>
      <c r="C62" s="24"/>
      <c r="D62" s="87"/>
      <c r="E62" s="73" t="s">
        <v>57</v>
      </c>
      <c r="F62" s="24"/>
      <c r="G62" s="25"/>
      <c r="H62" s="94">
        <f>H54+H60</f>
        <v>3701938399</v>
      </c>
      <c r="I62" s="26"/>
      <c r="J62" s="94">
        <f>J54+J60</f>
        <v>2245763615</v>
      </c>
      <c r="K62" s="25"/>
      <c r="L62" s="94">
        <f>L54+L60</f>
        <v>620029580</v>
      </c>
      <c r="M62" s="26"/>
      <c r="N62" s="94">
        <f>N54+N60</f>
        <v>302593377</v>
      </c>
      <c r="O62" s="26"/>
      <c r="P62" s="94">
        <f>P54+P60</f>
        <v>4940492666</v>
      </c>
      <c r="Q62" s="26"/>
      <c r="R62" s="94">
        <f>R54+R60</f>
        <v>84586391</v>
      </c>
    </row>
    <row r="63" spans="2:18" ht="18.75" customHeight="1" x14ac:dyDescent="0.4">
      <c r="B63" s="72" t="s">
        <v>58</v>
      </c>
      <c r="C63" s="95"/>
      <c r="D63" s="24"/>
      <c r="E63" s="24"/>
      <c r="F63" s="24"/>
      <c r="G63" s="25"/>
      <c r="H63" s="90">
        <f>+L63+N63+P63+R63</f>
        <v>9548749168</v>
      </c>
      <c r="I63" s="26"/>
      <c r="J63" s="27"/>
      <c r="K63" s="25"/>
      <c r="L63" s="27">
        <v>750881969</v>
      </c>
      <c r="M63" s="25"/>
      <c r="N63" s="27">
        <v>2172834233</v>
      </c>
      <c r="O63" s="108"/>
      <c r="P63" s="108">
        <v>5723658449</v>
      </c>
      <c r="Q63" s="108"/>
      <c r="R63" s="108">
        <v>901374517</v>
      </c>
    </row>
    <row r="64" spans="2:18" ht="21.75" customHeight="1" thickBot="1" x14ac:dyDescent="0.45">
      <c r="B64" s="72" t="s">
        <v>59</v>
      </c>
      <c r="C64" s="24"/>
      <c r="D64" s="24"/>
      <c r="E64" s="24"/>
      <c r="F64" s="24"/>
      <c r="G64" s="81" t="s">
        <v>37</v>
      </c>
      <c r="H64" s="82">
        <f>+H62+H63</f>
        <v>13250687567</v>
      </c>
      <c r="I64" s="81" t="s">
        <v>15</v>
      </c>
      <c r="J64" s="82">
        <f>+J62+J63</f>
        <v>2245763615</v>
      </c>
      <c r="K64" s="83" t="s">
        <v>15</v>
      </c>
      <c r="L64" s="82">
        <f>+L62+L63</f>
        <v>1370911549</v>
      </c>
      <c r="M64" s="81" t="s">
        <v>15</v>
      </c>
      <c r="N64" s="82">
        <f>+N62+N63</f>
        <v>2475427610</v>
      </c>
      <c r="O64" s="81" t="s">
        <v>37</v>
      </c>
      <c r="P64" s="82">
        <f>+P62+P63</f>
        <v>10664151115</v>
      </c>
      <c r="Q64" s="81" t="s">
        <v>15</v>
      </c>
      <c r="R64" s="82">
        <f>+R62+R63</f>
        <v>985960908</v>
      </c>
    </row>
    <row r="65" spans="2:18" ht="16.5" customHeight="1" thickTop="1" x14ac:dyDescent="0.4">
      <c r="B65" s="73"/>
      <c r="C65" s="24"/>
      <c r="D65" s="24"/>
      <c r="E65" s="24"/>
      <c r="F65" s="24"/>
      <c r="G65" s="81"/>
      <c r="H65" s="96"/>
      <c r="I65" s="81"/>
      <c r="J65" s="96"/>
      <c r="K65" s="83"/>
      <c r="L65" s="96"/>
      <c r="M65" s="81"/>
      <c r="N65" s="96"/>
      <c r="O65" s="81"/>
      <c r="P65" s="96"/>
      <c r="Q65" s="81"/>
      <c r="R65" s="96"/>
    </row>
    <row r="66" spans="2:18" ht="21.75" customHeight="1" x14ac:dyDescent="0.4">
      <c r="B66" s="73"/>
      <c r="C66" s="24"/>
      <c r="D66" s="24"/>
      <c r="E66" s="24"/>
      <c r="F66" s="24"/>
      <c r="G66" s="81"/>
      <c r="H66" s="96"/>
      <c r="I66" s="81"/>
      <c r="J66" s="96"/>
      <c r="K66" s="83"/>
      <c r="L66" s="96"/>
      <c r="M66" s="81"/>
      <c r="N66" s="96"/>
      <c r="O66" s="81"/>
      <c r="P66" s="96"/>
      <c r="Q66" s="81"/>
      <c r="R66" s="96"/>
    </row>
    <row r="67" spans="2:18" ht="3" customHeight="1" x14ac:dyDescent="0.4">
      <c r="B67" s="60"/>
      <c r="C67" s="97"/>
      <c r="D67" s="60"/>
      <c r="E67" s="60"/>
      <c r="F67" s="60"/>
      <c r="G67" s="98"/>
      <c r="H67" s="99"/>
      <c r="I67" s="26"/>
      <c r="J67" s="99"/>
      <c r="K67" s="98"/>
      <c r="L67" s="99"/>
      <c r="M67" s="26"/>
      <c r="N67" s="99"/>
      <c r="O67" s="26"/>
      <c r="P67" s="99"/>
      <c r="Q67" s="26"/>
      <c r="R67" s="99"/>
    </row>
    <row r="68" spans="2:18" ht="21.5" x14ac:dyDescent="0.45">
      <c r="B68" s="112"/>
      <c r="C68" s="112"/>
      <c r="D68" s="112"/>
      <c r="E68" s="112"/>
      <c r="F68" s="112"/>
      <c r="G68" s="112"/>
      <c r="H68" s="112"/>
      <c r="I68" s="112"/>
      <c r="J68" s="112"/>
      <c r="K68" s="112"/>
      <c r="L68" s="112"/>
      <c r="M68" s="112"/>
      <c r="N68" s="112"/>
      <c r="O68" s="112"/>
      <c r="P68" s="112"/>
      <c r="Q68" s="112"/>
      <c r="R68" s="112"/>
    </row>
    <row r="69" spans="2:18" ht="2.25" customHeight="1" x14ac:dyDescent="0.35">
      <c r="G69" s="100"/>
      <c r="H69" s="101"/>
      <c r="I69" s="102"/>
      <c r="J69" s="102"/>
      <c r="K69" s="100"/>
      <c r="L69" s="102"/>
      <c r="M69" s="102"/>
      <c r="N69" s="102"/>
      <c r="O69" s="102"/>
      <c r="P69" s="102"/>
      <c r="Q69" s="102"/>
      <c r="R69" s="102"/>
    </row>
    <row r="73" spans="2:18" x14ac:dyDescent="0.35">
      <c r="H73" s="59">
        <f>H37-H64</f>
        <v>0</v>
      </c>
      <c r="J73" s="59">
        <f>J37-J64</f>
        <v>0</v>
      </c>
      <c r="L73" s="59">
        <f>L37-L64</f>
        <v>0</v>
      </c>
      <c r="N73" s="59">
        <f>N37-N64</f>
        <v>0</v>
      </c>
      <c r="P73" s="59">
        <f>P37-P64</f>
        <v>0</v>
      </c>
      <c r="R73" s="59">
        <f>R37-R64</f>
        <v>0</v>
      </c>
    </row>
    <row r="166" spans="8:18" x14ac:dyDescent="0.35">
      <c r="J166" s="59" t="s">
        <v>3</v>
      </c>
      <c r="N166" s="104" t="s">
        <v>3</v>
      </c>
      <c r="O166" s="104" t="s">
        <v>60</v>
      </c>
      <c r="R166" s="104" t="s">
        <v>61</v>
      </c>
    </row>
    <row r="167" spans="8:18" x14ac:dyDescent="0.35">
      <c r="H167" s="105" t="s">
        <v>62</v>
      </c>
      <c r="J167" s="104" t="s">
        <v>63</v>
      </c>
      <c r="L167" s="104" t="s">
        <v>62</v>
      </c>
      <c r="N167" s="104" t="s">
        <v>63</v>
      </c>
      <c r="O167" s="104" t="s">
        <v>64</v>
      </c>
      <c r="R167" s="104" t="s">
        <v>65</v>
      </c>
    </row>
  </sheetData>
  <mergeCells count="2">
    <mergeCell ref="D46:F46"/>
    <mergeCell ref="B68:R68"/>
  </mergeCells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MSDraw" shapeId="28673" r:id="rId3">
          <objectPr defaultSize="0" autoPict="0" r:id="rId4">
            <anchor moveWithCells="1" sizeWithCells="1">
              <from>
                <xdr:col>17</xdr:col>
                <xdr:colOff>939800</xdr:colOff>
                <xdr:row>64</xdr:row>
                <xdr:rowOff>38100</xdr:rowOff>
              </from>
              <to>
                <xdr:col>18</xdr:col>
                <xdr:colOff>38100</xdr:colOff>
                <xdr:row>66</xdr:row>
                <xdr:rowOff>0</xdr:rowOff>
              </to>
            </anchor>
          </objectPr>
        </oleObject>
      </mc:Choice>
      <mc:Fallback>
        <oleObject progId="MSDraw" shapeId="28673" r:id="rId3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3FE5D4-3A64-42D5-8ACE-226CB60DD0BF}">
  <dimension ref="B1:U167"/>
  <sheetViews>
    <sheetView topLeftCell="A16" zoomScale="70" zoomScaleNormal="70" workbookViewId="0">
      <selection activeCell="J30" sqref="J30"/>
    </sheetView>
  </sheetViews>
  <sheetFormatPr baseColWidth="10" defaultColWidth="12" defaultRowHeight="15.5" x14ac:dyDescent="0.35"/>
  <cols>
    <col min="1" max="1" width="2.90625" style="59" customWidth="1"/>
    <col min="2" max="2" width="2.6328125" style="59" customWidth="1"/>
    <col min="3" max="3" width="1.81640625" style="59" customWidth="1"/>
    <col min="4" max="4" width="3.08984375" style="59" customWidth="1"/>
    <col min="5" max="5" width="4.6328125" style="59" customWidth="1"/>
    <col min="6" max="6" width="55.1796875" style="59" customWidth="1"/>
    <col min="7" max="7" width="3" style="59" customWidth="1"/>
    <col min="8" max="8" width="21.90625" style="59" customWidth="1"/>
    <col min="9" max="9" width="4.36328125" style="59" customWidth="1"/>
    <col min="10" max="10" width="22.6328125" style="59" bestFit="1" customWidth="1"/>
    <col min="11" max="11" width="4.36328125" style="59" customWidth="1"/>
    <col min="12" max="12" width="23.1796875" style="59" customWidth="1"/>
    <col min="13" max="13" width="4.36328125" style="59" customWidth="1"/>
    <col min="14" max="14" width="23.36328125" style="59" customWidth="1"/>
    <col min="15" max="15" width="4.36328125" style="59" customWidth="1"/>
    <col min="16" max="16" width="24.6328125" style="59" customWidth="1"/>
    <col min="17" max="17" width="4.453125" style="59" customWidth="1"/>
    <col min="18" max="18" width="24.90625" style="59" customWidth="1"/>
    <col min="19" max="19" width="1.1796875" style="59" customWidth="1"/>
    <col min="20" max="20" width="12" style="59"/>
    <col min="21" max="21" width="16.6328125" style="59" customWidth="1"/>
    <col min="22" max="22" width="17" style="59" customWidth="1"/>
    <col min="23" max="23" width="15.1796875" style="59" customWidth="1"/>
    <col min="24" max="24" width="17.08984375" style="59" customWidth="1"/>
    <col min="25" max="16384" width="12" style="59"/>
  </cols>
  <sheetData>
    <row r="1" spans="2:21" ht="10.5" customHeight="1" x14ac:dyDescent="0.35"/>
    <row r="2" spans="2:21" ht="2.25" customHeight="1" x14ac:dyDescent="0.35"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</row>
    <row r="3" spans="2:21" ht="6.75" customHeight="1" x14ac:dyDescent="0.35"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</row>
    <row r="4" spans="2:21" ht="6.75" customHeight="1" x14ac:dyDescent="0.35"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</row>
    <row r="5" spans="2:21" s="62" customFormat="1" ht="33" customHeight="1" x14ac:dyDescent="0.4">
      <c r="B5" s="61" t="s">
        <v>0</v>
      </c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59"/>
      <c r="U5" s="63"/>
    </row>
    <row r="6" spans="2:21" s="62" customFormat="1" ht="33" customHeight="1" x14ac:dyDescent="0.4">
      <c r="B6" s="64" t="s">
        <v>1</v>
      </c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59"/>
      <c r="U6" s="63"/>
    </row>
    <row r="7" spans="2:21" s="62" customFormat="1" ht="33" customHeight="1" x14ac:dyDescent="0.35">
      <c r="B7" s="106" t="s">
        <v>84</v>
      </c>
      <c r="C7" s="106"/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106"/>
      <c r="P7" s="106"/>
      <c r="Q7" s="106"/>
      <c r="R7" s="106"/>
      <c r="S7" s="59"/>
    </row>
    <row r="8" spans="2:21" s="62" customFormat="1" ht="33" customHeight="1" x14ac:dyDescent="0.35">
      <c r="B8" s="106" t="s">
        <v>80</v>
      </c>
      <c r="C8" s="106"/>
      <c r="D8" s="106"/>
      <c r="E8" s="106"/>
      <c r="F8" s="106"/>
      <c r="G8" s="106"/>
      <c r="H8" s="106"/>
      <c r="I8" s="106"/>
      <c r="J8" s="106"/>
      <c r="K8" s="106"/>
      <c r="L8" s="106"/>
      <c r="M8" s="106"/>
      <c r="N8" s="106"/>
      <c r="O8" s="106"/>
      <c r="P8" s="106"/>
      <c r="Q8" s="106"/>
      <c r="R8" s="106"/>
      <c r="S8" s="59"/>
    </row>
    <row r="9" spans="2:21" ht="19" x14ac:dyDescent="0.35">
      <c r="B9" s="60"/>
      <c r="C9" s="60"/>
      <c r="D9" s="60"/>
      <c r="E9" s="60"/>
      <c r="F9" s="60"/>
      <c r="G9" s="60"/>
      <c r="H9" s="65"/>
      <c r="I9" s="66"/>
      <c r="J9" s="66"/>
      <c r="K9" s="66"/>
      <c r="L9" s="66"/>
      <c r="M9" s="66"/>
      <c r="N9" s="66" t="s">
        <v>3</v>
      </c>
      <c r="O9" s="66"/>
      <c r="P9" s="66" t="s">
        <v>4</v>
      </c>
      <c r="Q9" s="66"/>
      <c r="R9" s="66" t="s">
        <v>5</v>
      </c>
    </row>
    <row r="10" spans="2:21" ht="19" x14ac:dyDescent="0.35">
      <c r="B10" s="67"/>
      <c r="C10" s="60"/>
      <c r="D10" s="60"/>
      <c r="E10" s="60"/>
      <c r="F10" s="60"/>
      <c r="G10" s="60"/>
      <c r="H10" s="65" t="s">
        <v>6</v>
      </c>
      <c r="I10" s="66"/>
      <c r="J10" s="66" t="s">
        <v>7</v>
      </c>
      <c r="K10" s="66"/>
      <c r="L10" s="68" t="s">
        <v>8</v>
      </c>
      <c r="M10" s="69"/>
      <c r="N10" s="66" t="s">
        <v>9</v>
      </c>
      <c r="O10" s="66"/>
      <c r="P10" s="66" t="s">
        <v>10</v>
      </c>
      <c r="Q10" s="66"/>
      <c r="R10" s="66" t="s">
        <v>11</v>
      </c>
    </row>
    <row r="11" spans="2:21" ht="3" customHeight="1" thickBot="1" x14ac:dyDescent="0.4">
      <c r="B11" s="70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  <c r="Q11" s="71"/>
      <c r="R11" s="71"/>
    </row>
    <row r="12" spans="2:21" ht="3" customHeight="1" x14ac:dyDescent="0.35">
      <c r="B12" s="60"/>
      <c r="C12" s="60"/>
      <c r="D12" s="60"/>
      <c r="E12" s="60"/>
      <c r="F12" s="60"/>
      <c r="G12" s="60"/>
      <c r="H12" s="60"/>
      <c r="I12" s="60"/>
      <c r="J12" s="60"/>
      <c r="K12" s="60"/>
      <c r="L12" s="60"/>
      <c r="M12" s="60"/>
      <c r="N12" s="60"/>
      <c r="O12" s="60"/>
      <c r="P12" s="60"/>
      <c r="Q12" s="60"/>
      <c r="R12" s="60"/>
    </row>
    <row r="13" spans="2:21" ht="21" customHeight="1" x14ac:dyDescent="0.4">
      <c r="B13" s="72" t="s">
        <v>12</v>
      </c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</row>
    <row r="14" spans="2:21" ht="21.75" customHeight="1" x14ac:dyDescent="0.4">
      <c r="B14" s="24"/>
      <c r="C14" s="73" t="s">
        <v>13</v>
      </c>
      <c r="D14" s="24"/>
      <c r="E14" s="24"/>
      <c r="F14" s="24"/>
      <c r="G14" s="25"/>
      <c r="H14" s="26"/>
      <c r="I14" s="26"/>
      <c r="J14" s="26"/>
      <c r="K14" s="25"/>
      <c r="L14" s="26"/>
      <c r="M14" s="26"/>
      <c r="N14" s="26"/>
      <c r="O14" s="26"/>
      <c r="P14" s="26"/>
      <c r="Q14" s="26"/>
      <c r="R14" s="26"/>
    </row>
    <row r="15" spans="2:21" ht="19" x14ac:dyDescent="0.4">
      <c r="B15" s="24"/>
      <c r="C15" s="23"/>
      <c r="D15" s="23" t="s">
        <v>14</v>
      </c>
      <c r="E15" s="24"/>
      <c r="F15" s="24"/>
      <c r="G15" s="74" t="s">
        <v>15</v>
      </c>
      <c r="H15" s="26">
        <f>+L15+N15+P15+R15</f>
        <v>3883744309</v>
      </c>
      <c r="I15" s="75" t="s">
        <v>15</v>
      </c>
      <c r="J15" s="27"/>
      <c r="K15" s="74" t="s">
        <v>15</v>
      </c>
      <c r="L15" s="27">
        <v>912753157</v>
      </c>
      <c r="M15" s="75" t="s">
        <v>15</v>
      </c>
      <c r="N15" s="27">
        <v>1302768494</v>
      </c>
      <c r="O15" s="75" t="s">
        <v>15</v>
      </c>
      <c r="P15" s="27">
        <v>1418166750</v>
      </c>
      <c r="Q15" s="75" t="s">
        <v>15</v>
      </c>
      <c r="R15" s="27">
        <v>250055908</v>
      </c>
    </row>
    <row r="16" spans="2:21" ht="19" x14ac:dyDescent="0.4">
      <c r="B16" s="24"/>
      <c r="C16" s="23"/>
      <c r="D16" s="23" t="s">
        <v>16</v>
      </c>
      <c r="E16" s="24"/>
      <c r="F16" s="24"/>
      <c r="G16" s="25"/>
      <c r="H16" s="26">
        <f>+L16+N16+P16+R16</f>
        <v>551694000</v>
      </c>
      <c r="I16" s="26"/>
      <c r="J16" s="27"/>
      <c r="K16" s="25"/>
      <c r="L16" s="27">
        <v>346693</v>
      </c>
      <c r="M16" s="26"/>
      <c r="N16" s="27"/>
      <c r="O16" s="26"/>
      <c r="P16" s="27">
        <v>551347307</v>
      </c>
      <c r="Q16" s="26"/>
      <c r="R16" s="27"/>
    </row>
    <row r="17" spans="2:18" ht="19" x14ac:dyDescent="0.4">
      <c r="B17" s="24"/>
      <c r="C17" s="23"/>
      <c r="D17" s="23" t="s">
        <v>17</v>
      </c>
      <c r="E17" s="24"/>
      <c r="F17" s="24"/>
      <c r="G17" s="25"/>
      <c r="H17" s="26">
        <f>+L17+N17+P17+R17</f>
        <v>1013539811</v>
      </c>
      <c r="I17" s="26"/>
      <c r="J17" s="27"/>
      <c r="K17" s="25"/>
      <c r="L17" s="27">
        <v>363551419</v>
      </c>
      <c r="M17" s="26"/>
      <c r="N17" s="27">
        <v>175374966</v>
      </c>
      <c r="O17" s="26"/>
      <c r="P17" s="27">
        <v>450310982</v>
      </c>
      <c r="Q17" s="26"/>
      <c r="R17" s="27">
        <v>24302444</v>
      </c>
    </row>
    <row r="18" spans="2:18" ht="19" x14ac:dyDescent="0.4">
      <c r="B18" s="24"/>
      <c r="C18" s="23"/>
      <c r="D18" s="23" t="s">
        <v>18</v>
      </c>
      <c r="E18" s="24"/>
      <c r="F18" s="24"/>
      <c r="G18" s="25"/>
      <c r="H18" s="26">
        <f>+L18+N18+P18+R18</f>
        <v>60018453</v>
      </c>
      <c r="I18" s="26"/>
      <c r="J18" s="27"/>
      <c r="K18" s="25"/>
      <c r="L18" s="27">
        <v>3124322</v>
      </c>
      <c r="M18" s="26"/>
      <c r="N18" s="27">
        <v>729827</v>
      </c>
      <c r="O18" s="26"/>
      <c r="P18" s="27">
        <v>55021769</v>
      </c>
      <c r="Q18" s="26"/>
      <c r="R18" s="27">
        <v>1142535</v>
      </c>
    </row>
    <row r="19" spans="2:18" ht="19" x14ac:dyDescent="0.4">
      <c r="B19" s="24"/>
      <c r="C19" s="23"/>
      <c r="D19" s="23" t="s">
        <v>20</v>
      </c>
      <c r="E19" s="24"/>
      <c r="F19" s="24"/>
      <c r="G19" s="25"/>
      <c r="H19" s="26"/>
      <c r="I19" s="26"/>
      <c r="J19" s="27">
        <f>-(-L19-N19-P19-R19)</f>
        <v>29009809</v>
      </c>
      <c r="K19" s="25"/>
      <c r="L19" s="27">
        <v>26166035</v>
      </c>
      <c r="N19" s="27">
        <v>2832030</v>
      </c>
      <c r="P19" s="27">
        <v>11744</v>
      </c>
      <c r="Q19" s="26"/>
      <c r="R19" s="27"/>
    </row>
    <row r="20" spans="2:18" ht="19" hidden="1" x14ac:dyDescent="0.4">
      <c r="B20" s="24"/>
      <c r="C20" s="23"/>
      <c r="D20" s="23" t="s">
        <v>21</v>
      </c>
      <c r="E20" s="24"/>
      <c r="F20" s="24"/>
      <c r="G20" s="25"/>
      <c r="H20" s="26"/>
      <c r="I20" s="26"/>
      <c r="J20" s="27">
        <f>-(-L20-N20-P20-R20)</f>
        <v>0</v>
      </c>
      <c r="K20" s="25"/>
      <c r="L20" s="27"/>
      <c r="M20" s="26"/>
      <c r="N20" s="27"/>
      <c r="O20" s="26"/>
      <c r="P20" s="27"/>
      <c r="Q20" s="26"/>
      <c r="R20" s="27"/>
    </row>
    <row r="21" spans="2:18" ht="19" x14ac:dyDescent="0.4">
      <c r="B21" s="24"/>
      <c r="C21" s="23"/>
      <c r="D21" s="23" t="s">
        <v>22</v>
      </c>
      <c r="E21" s="24"/>
      <c r="F21" s="24"/>
      <c r="G21" s="25"/>
      <c r="H21" s="26"/>
      <c r="I21" s="26"/>
      <c r="J21" s="107">
        <f>-(-L21-N21-P21-R21)</f>
        <v>2227731042</v>
      </c>
      <c r="K21" s="25"/>
      <c r="L21" s="27">
        <v>1457917</v>
      </c>
      <c r="M21" s="26"/>
      <c r="N21" s="27">
        <v>159292279</v>
      </c>
      <c r="O21" s="26"/>
      <c r="P21" s="27">
        <v>1704835921</v>
      </c>
      <c r="Q21" s="26"/>
      <c r="R21" s="27">
        <f>110570043+251574882</f>
        <v>362144925</v>
      </c>
    </row>
    <row r="22" spans="2:18" ht="19" x14ac:dyDescent="0.4">
      <c r="B22" s="24"/>
      <c r="C22" s="23"/>
      <c r="D22" s="23" t="s">
        <v>23</v>
      </c>
      <c r="E22" s="24"/>
      <c r="F22" s="24"/>
      <c r="G22" s="25"/>
      <c r="H22" s="26">
        <f>+L22+N22+P22+R22</f>
        <v>292964070</v>
      </c>
      <c r="I22" s="26"/>
      <c r="J22" s="27"/>
      <c r="K22" s="25"/>
      <c r="L22" s="27">
        <v>8007036</v>
      </c>
      <c r="M22" s="26"/>
      <c r="N22" s="27">
        <v>198936340</v>
      </c>
      <c r="O22" s="26"/>
      <c r="P22" s="27"/>
      <c r="Q22" s="26"/>
      <c r="R22" s="27">
        <v>86020694</v>
      </c>
    </row>
    <row r="23" spans="2:18" ht="19" hidden="1" x14ac:dyDescent="0.4">
      <c r="B23" s="24"/>
      <c r="C23" s="23"/>
      <c r="D23" s="23" t="s">
        <v>24</v>
      </c>
      <c r="E23" s="24"/>
      <c r="F23" s="24"/>
      <c r="G23" s="25"/>
      <c r="H23" s="26">
        <f>+P23</f>
        <v>0</v>
      </c>
      <c r="I23" s="26"/>
      <c r="J23" s="27"/>
      <c r="K23" s="25"/>
      <c r="L23" s="27"/>
      <c r="M23" s="26"/>
      <c r="N23" s="27"/>
      <c r="O23" s="26"/>
      <c r="P23" s="27"/>
      <c r="Q23" s="26"/>
      <c r="R23" s="27"/>
    </row>
    <row r="24" spans="2:18" ht="19" hidden="1" x14ac:dyDescent="0.4">
      <c r="B24" s="24"/>
      <c r="C24" s="23"/>
      <c r="D24" s="23" t="s">
        <v>25</v>
      </c>
      <c r="E24" s="24"/>
      <c r="F24" s="24"/>
      <c r="G24" s="25"/>
      <c r="H24" s="26">
        <f>+P24</f>
        <v>0</v>
      </c>
      <c r="I24" s="26"/>
      <c r="J24" s="27"/>
      <c r="K24" s="25"/>
      <c r="L24" s="27"/>
      <c r="M24" s="26"/>
      <c r="N24" s="27"/>
      <c r="O24" s="26"/>
      <c r="P24" s="27"/>
      <c r="Q24" s="26"/>
      <c r="R24" s="27"/>
    </row>
    <row r="25" spans="2:18" ht="19" x14ac:dyDescent="0.4">
      <c r="B25" s="24"/>
      <c r="C25" s="24"/>
      <c r="D25" s="24"/>
      <c r="E25" s="77" t="s">
        <v>26</v>
      </c>
      <c r="F25" s="24"/>
      <c r="G25" s="25"/>
      <c r="H25" s="78">
        <f>SUM(H15:H24)</f>
        <v>5801960643</v>
      </c>
      <c r="I25" s="26"/>
      <c r="J25" s="79">
        <f>SUM(J19:J21)</f>
        <v>2256740851</v>
      </c>
      <c r="K25" s="25"/>
      <c r="L25" s="78">
        <f>SUM(L15:L23)</f>
        <v>1315406579</v>
      </c>
      <c r="M25" s="26"/>
      <c r="N25" s="78">
        <f>SUM(N15:N23)</f>
        <v>1839933936</v>
      </c>
      <c r="O25" s="26"/>
      <c r="P25" s="78">
        <f>SUM(P15:P24)</f>
        <v>4179694473</v>
      </c>
      <c r="Q25" s="26"/>
      <c r="R25" s="78">
        <f>SUM(R15:R23)</f>
        <v>723666506</v>
      </c>
    </row>
    <row r="26" spans="2:18" ht="3.75" customHeight="1" x14ac:dyDescent="0.4">
      <c r="B26" s="24"/>
      <c r="C26" s="24"/>
      <c r="D26" s="24"/>
      <c r="E26" s="24"/>
      <c r="F26" s="24"/>
      <c r="G26" s="25"/>
      <c r="H26" s="26"/>
      <c r="I26" s="26"/>
      <c r="J26" s="26"/>
      <c r="K26" s="25"/>
      <c r="L26" s="26"/>
      <c r="M26" s="26"/>
      <c r="N26" s="26"/>
      <c r="O26" s="26"/>
      <c r="P26" s="26"/>
      <c r="Q26" s="26"/>
      <c r="R26" s="26"/>
    </row>
    <row r="27" spans="2:18" ht="19" x14ac:dyDescent="0.4">
      <c r="B27" s="24"/>
      <c r="C27" s="23"/>
      <c r="D27" s="23" t="s">
        <v>27</v>
      </c>
      <c r="E27" s="24"/>
      <c r="F27" s="24"/>
      <c r="G27" s="25"/>
      <c r="H27" s="26">
        <f>+P27+R27+L27+N27</f>
        <v>3819699775</v>
      </c>
      <c r="I27" s="26"/>
      <c r="J27" s="26"/>
      <c r="K27" s="25"/>
      <c r="L27" s="27">
        <v>76893626</v>
      </c>
      <c r="M27" s="26"/>
      <c r="N27" s="27"/>
      <c r="O27" s="26"/>
      <c r="P27" s="27">
        <v>3714637849</v>
      </c>
      <c r="Q27" s="26"/>
      <c r="R27" s="27">
        <v>28168300</v>
      </c>
    </row>
    <row r="28" spans="2:18" ht="18.75" customHeight="1" x14ac:dyDescent="0.4">
      <c r="B28" s="24"/>
      <c r="C28" s="23"/>
      <c r="D28" s="23" t="s">
        <v>28</v>
      </c>
      <c r="E28" s="24"/>
      <c r="F28" s="24"/>
      <c r="G28" s="25"/>
      <c r="H28" s="26">
        <f>+L28+N28+P28+R28</f>
        <v>1578541024</v>
      </c>
      <c r="I28" s="26"/>
      <c r="J28" s="26"/>
      <c r="K28" s="25"/>
      <c r="L28" s="27">
        <v>59885146</v>
      </c>
      <c r="M28" s="26"/>
      <c r="N28" s="27"/>
      <c r="O28" s="26"/>
      <c r="P28" s="27">
        <v>1447399690</v>
      </c>
      <c r="Q28" s="26"/>
      <c r="R28" s="27">
        <v>71256188</v>
      </c>
    </row>
    <row r="29" spans="2:18" ht="19" x14ac:dyDescent="0.4">
      <c r="B29" s="24"/>
      <c r="C29" s="23"/>
      <c r="D29" s="23" t="s">
        <v>29</v>
      </c>
      <c r="E29" s="24"/>
      <c r="F29" s="24"/>
      <c r="G29" s="25"/>
      <c r="H29" s="26">
        <f>+L29+N29+P29+R29</f>
        <v>31102862</v>
      </c>
      <c r="I29" s="26"/>
      <c r="J29" s="26"/>
      <c r="K29" s="25"/>
      <c r="L29" s="27"/>
      <c r="M29" s="26"/>
      <c r="N29" s="27"/>
      <c r="O29" s="26"/>
      <c r="P29" s="27">
        <v>31102862</v>
      </c>
      <c r="Q29" s="26"/>
      <c r="R29" s="27"/>
    </row>
    <row r="30" spans="2:18" ht="20" customHeight="1" x14ac:dyDescent="0.4">
      <c r="B30" s="24"/>
      <c r="C30" s="23"/>
      <c r="D30" s="23" t="s">
        <v>30</v>
      </c>
      <c r="E30" s="24"/>
      <c r="F30" s="24"/>
      <c r="G30" s="25"/>
      <c r="H30" s="26">
        <f>+P30</f>
        <v>73019149</v>
      </c>
      <c r="I30" s="26"/>
      <c r="J30" s="26"/>
      <c r="K30" s="25"/>
      <c r="L30" s="27"/>
      <c r="M30" s="26"/>
      <c r="N30" s="27"/>
      <c r="O30" s="26"/>
      <c r="P30" s="27">
        <v>73019149</v>
      </c>
      <c r="Q30" s="26"/>
      <c r="R30" s="27"/>
    </row>
    <row r="31" spans="2:18" ht="19" x14ac:dyDescent="0.4">
      <c r="B31" s="24"/>
      <c r="C31" s="23"/>
      <c r="D31" s="23" t="s">
        <v>31</v>
      </c>
      <c r="E31" s="24"/>
      <c r="F31" s="24"/>
      <c r="G31" s="25"/>
      <c r="H31" s="26"/>
      <c r="I31" s="24"/>
      <c r="J31" s="24"/>
      <c r="K31" s="24"/>
      <c r="L31" s="27"/>
      <c r="M31" s="24"/>
      <c r="N31" s="27"/>
      <c r="O31" s="26"/>
      <c r="P31" s="27"/>
      <c r="Q31" s="26"/>
      <c r="R31" s="27"/>
    </row>
    <row r="32" spans="2:18" ht="19" x14ac:dyDescent="0.4">
      <c r="B32" s="24"/>
      <c r="C32" s="77"/>
      <c r="D32" s="77" t="s">
        <v>32</v>
      </c>
      <c r="E32" s="24"/>
      <c r="F32" s="24"/>
      <c r="G32" s="25"/>
      <c r="H32" s="26">
        <f>+L32+N32+P32+R32</f>
        <v>1178114595</v>
      </c>
      <c r="I32" s="26"/>
      <c r="J32" s="24"/>
      <c r="K32" s="24"/>
      <c r="L32" s="27">
        <v>66897284</v>
      </c>
      <c r="M32" s="24"/>
      <c r="N32" s="27">
        <v>989945935</v>
      </c>
      <c r="O32" s="26"/>
      <c r="P32" s="27">
        <v>797093</v>
      </c>
      <c r="Q32" s="26"/>
      <c r="R32" s="27">
        <v>120474283</v>
      </c>
    </row>
    <row r="33" spans="2:21" ht="19" x14ac:dyDescent="0.4">
      <c r="B33" s="24"/>
      <c r="C33" s="77"/>
      <c r="D33" s="23" t="s">
        <v>33</v>
      </c>
      <c r="E33" s="24"/>
      <c r="F33" s="24"/>
      <c r="G33" s="25"/>
      <c r="H33" s="26">
        <f>+L33+N33+R33+P33</f>
        <v>17612095</v>
      </c>
      <c r="I33" s="26"/>
      <c r="J33" s="26"/>
      <c r="K33" s="25"/>
      <c r="L33" s="27"/>
      <c r="M33" s="24"/>
      <c r="N33" s="27"/>
      <c r="O33" s="26"/>
      <c r="P33" s="27">
        <v>17612095</v>
      </c>
      <c r="Q33" s="26"/>
      <c r="R33" s="27"/>
    </row>
    <row r="34" spans="2:21" ht="18.75" customHeight="1" x14ac:dyDescent="0.4">
      <c r="B34" s="24"/>
      <c r="C34" s="77"/>
      <c r="D34" s="23" t="s">
        <v>34</v>
      </c>
      <c r="E34" s="24"/>
      <c r="F34" s="24"/>
      <c r="G34" s="25"/>
      <c r="H34" s="26">
        <f>+L34+N34+R34+P34</f>
        <v>464357511</v>
      </c>
      <c r="I34" s="26"/>
      <c r="J34" s="26"/>
      <c r="K34" s="25"/>
      <c r="L34" s="27">
        <v>415853</v>
      </c>
      <c r="M34" s="26"/>
      <c r="N34" s="27">
        <v>548356</v>
      </c>
      <c r="O34" s="26"/>
      <c r="P34" s="27">
        <v>461213413</v>
      </c>
      <c r="Q34" s="26"/>
      <c r="R34" s="27">
        <v>2179889</v>
      </c>
    </row>
    <row r="35" spans="2:21" ht="19.5" customHeight="1" x14ac:dyDescent="0.4">
      <c r="B35" s="24"/>
      <c r="C35" s="77"/>
      <c r="D35" s="23" t="s">
        <v>35</v>
      </c>
      <c r="E35" s="24"/>
      <c r="F35" s="24"/>
      <c r="G35" s="25"/>
      <c r="H35" s="26">
        <f>+L35+N35+R35+P35</f>
        <v>175161359</v>
      </c>
      <c r="I35" s="26"/>
      <c r="J35" s="27"/>
      <c r="K35" s="25"/>
      <c r="L35" s="27">
        <v>32215182</v>
      </c>
      <c r="M35" s="26"/>
      <c r="N35" s="27">
        <v>50738793</v>
      </c>
      <c r="O35" s="26"/>
      <c r="P35" s="27">
        <v>83419746</v>
      </c>
      <c r="Q35" s="26"/>
      <c r="R35" s="27">
        <v>8787638</v>
      </c>
    </row>
    <row r="36" spans="2:21" ht="2.25" customHeight="1" x14ac:dyDescent="0.4">
      <c r="B36" s="24"/>
      <c r="C36" s="80"/>
      <c r="D36" s="24"/>
      <c r="E36" s="24"/>
      <c r="F36" s="24"/>
      <c r="G36" s="25"/>
      <c r="H36" s="26"/>
      <c r="I36" s="26"/>
      <c r="J36" s="26"/>
      <c r="K36" s="25"/>
      <c r="L36" s="26"/>
      <c r="M36" s="26"/>
      <c r="N36" s="26"/>
      <c r="O36" s="26"/>
      <c r="P36" s="26"/>
      <c r="Q36" s="26"/>
      <c r="R36" s="26"/>
    </row>
    <row r="37" spans="2:21" ht="21" customHeight="1" thickBot="1" x14ac:dyDescent="0.45">
      <c r="B37" s="80" t="s">
        <v>36</v>
      </c>
      <c r="C37" s="24"/>
      <c r="D37" s="24"/>
      <c r="E37" s="80"/>
      <c r="F37" s="24"/>
      <c r="G37" s="81" t="s">
        <v>37</v>
      </c>
      <c r="H37" s="82">
        <f>SUM(H25:H35)</f>
        <v>13139569013</v>
      </c>
      <c r="I37" s="81" t="s">
        <v>38</v>
      </c>
      <c r="J37" s="82">
        <f>SUM(J25:J35)</f>
        <v>2256740851</v>
      </c>
      <c r="K37" s="83" t="s">
        <v>38</v>
      </c>
      <c r="L37" s="82">
        <f>SUM(L25:L35)</f>
        <v>1551713670</v>
      </c>
      <c r="M37" s="81" t="s">
        <v>15</v>
      </c>
      <c r="N37" s="82">
        <f>SUM(N25:N35)</f>
        <v>2881167020</v>
      </c>
      <c r="O37" s="81" t="s">
        <v>37</v>
      </c>
      <c r="P37" s="82">
        <f>SUM(P25:P35)</f>
        <v>10008896370</v>
      </c>
      <c r="Q37" s="81" t="s">
        <v>15</v>
      </c>
      <c r="R37" s="82">
        <f>SUM(R25:R35)</f>
        <v>954532804</v>
      </c>
    </row>
    <row r="38" spans="2:21" ht="3.75" customHeight="1" thickTop="1" x14ac:dyDescent="0.4">
      <c r="B38" s="24"/>
      <c r="C38" s="77"/>
      <c r="D38" s="24"/>
      <c r="E38" s="24"/>
      <c r="F38" s="24"/>
      <c r="G38" s="25"/>
      <c r="H38" s="26"/>
      <c r="I38" s="26"/>
      <c r="J38" s="26"/>
      <c r="K38" s="25"/>
      <c r="L38" s="26"/>
      <c r="M38" s="26"/>
      <c r="N38" s="26"/>
      <c r="O38" s="26"/>
      <c r="P38" s="26"/>
      <c r="Q38" s="26"/>
      <c r="R38" s="26"/>
    </row>
    <row r="39" spans="2:21" ht="3.75" customHeight="1" x14ac:dyDescent="0.4">
      <c r="B39" s="24"/>
      <c r="C39" s="84"/>
      <c r="D39" s="24"/>
      <c r="E39" s="24"/>
      <c r="F39" s="24"/>
      <c r="G39" s="25"/>
      <c r="H39" s="26"/>
      <c r="I39" s="26"/>
      <c r="J39" s="26"/>
      <c r="K39" s="25"/>
      <c r="L39" s="26"/>
      <c r="M39" s="26"/>
      <c r="N39" s="26"/>
      <c r="O39" s="26"/>
      <c r="P39" s="26"/>
      <c r="Q39" s="26"/>
      <c r="R39" s="26"/>
    </row>
    <row r="40" spans="2:21" ht="18" customHeight="1" x14ac:dyDescent="0.4">
      <c r="B40" s="80" t="s">
        <v>39</v>
      </c>
      <c r="C40" s="85"/>
      <c r="D40" s="85"/>
      <c r="E40" s="85"/>
      <c r="F40" s="85"/>
      <c r="G40" s="86"/>
      <c r="H40" s="26"/>
      <c r="I40" s="26"/>
      <c r="J40" s="26"/>
      <c r="K40" s="25"/>
      <c r="L40" s="26"/>
      <c r="M40" s="26"/>
      <c r="N40" s="26"/>
      <c r="O40" s="26"/>
      <c r="P40" s="26"/>
      <c r="Q40" s="26"/>
      <c r="R40" s="26"/>
    </row>
    <row r="41" spans="2:21" ht="3.75" customHeight="1" x14ac:dyDescent="0.4">
      <c r="B41" s="24"/>
      <c r="C41" s="24"/>
      <c r="D41" s="24"/>
      <c r="E41" s="24"/>
      <c r="F41" s="24"/>
      <c r="G41" s="25"/>
      <c r="H41" s="26"/>
      <c r="I41" s="26"/>
      <c r="J41" s="26"/>
      <c r="K41" s="25"/>
      <c r="L41" s="26"/>
      <c r="M41" s="26"/>
      <c r="N41" s="26"/>
      <c r="O41" s="26"/>
      <c r="P41" s="26"/>
      <c r="Q41" s="26"/>
      <c r="R41" s="26"/>
    </row>
    <row r="42" spans="2:21" ht="16.5" customHeight="1" x14ac:dyDescent="0.4">
      <c r="B42" s="24"/>
      <c r="C42" s="73" t="s">
        <v>40</v>
      </c>
      <c r="D42" s="24"/>
      <c r="E42" s="24"/>
      <c r="F42" s="24"/>
      <c r="G42" s="24"/>
      <c r="H42" s="26"/>
      <c r="I42" s="26"/>
      <c r="J42" s="26"/>
      <c r="K42" s="25"/>
      <c r="L42" s="26"/>
      <c r="M42" s="26"/>
      <c r="N42" s="27"/>
      <c r="O42" s="26"/>
      <c r="P42" s="26"/>
      <c r="Q42" s="26"/>
      <c r="R42" s="26"/>
    </row>
    <row r="43" spans="2:21" ht="18.75" customHeight="1" x14ac:dyDescent="0.4">
      <c r="B43" s="24"/>
      <c r="C43" s="77" t="s">
        <v>41</v>
      </c>
      <c r="D43" s="87"/>
      <c r="E43" s="24"/>
      <c r="F43" s="24"/>
      <c r="G43" s="24"/>
      <c r="H43" s="26"/>
      <c r="I43" s="24"/>
      <c r="J43" s="27"/>
      <c r="K43" s="24"/>
      <c r="L43" s="27"/>
      <c r="M43" s="24"/>
      <c r="N43" s="27"/>
      <c r="O43" s="24"/>
      <c r="P43" s="27"/>
      <c r="Q43" s="24"/>
      <c r="R43" s="27"/>
    </row>
    <row r="44" spans="2:21" ht="19" x14ac:dyDescent="0.4">
      <c r="B44" s="24"/>
      <c r="C44" s="77"/>
      <c r="D44" s="77" t="s">
        <v>42</v>
      </c>
      <c r="E44" s="24"/>
      <c r="F44" s="24"/>
      <c r="G44" s="74" t="s">
        <v>15</v>
      </c>
      <c r="H44" s="26">
        <f t="shared" ref="H44" si="0">+L44+N44+P44+R44</f>
        <v>248070601</v>
      </c>
      <c r="I44" s="74" t="s">
        <v>15</v>
      </c>
      <c r="J44" s="27"/>
      <c r="K44" s="74" t="s">
        <v>15</v>
      </c>
      <c r="L44" s="27">
        <v>12433704</v>
      </c>
      <c r="M44" s="74" t="s">
        <v>15</v>
      </c>
      <c r="N44" s="27">
        <v>212154423</v>
      </c>
      <c r="O44" s="74" t="s">
        <v>15</v>
      </c>
      <c r="P44" s="27">
        <v>71164</v>
      </c>
      <c r="Q44" s="74" t="s">
        <v>15</v>
      </c>
      <c r="R44" s="27">
        <v>23411310</v>
      </c>
    </row>
    <row r="45" spans="2:21" ht="18.75" customHeight="1" x14ac:dyDescent="0.4">
      <c r="B45" s="24"/>
      <c r="C45" s="77"/>
      <c r="D45" s="77" t="s">
        <v>69</v>
      </c>
      <c r="E45" s="24"/>
      <c r="F45" s="24"/>
      <c r="G45" s="74"/>
      <c r="H45" s="26">
        <f>+L45+N45+P45+R45</f>
        <v>3110722</v>
      </c>
      <c r="I45" s="74"/>
      <c r="J45" s="27"/>
      <c r="K45" s="74"/>
      <c r="L45" s="27">
        <v>3003636</v>
      </c>
      <c r="M45" s="74"/>
      <c r="N45" s="27">
        <v>95930</v>
      </c>
      <c r="O45" s="74"/>
      <c r="P45" s="27"/>
      <c r="Q45" s="74"/>
      <c r="R45" s="27">
        <v>11156</v>
      </c>
      <c r="U45" s="27"/>
    </row>
    <row r="46" spans="2:21" ht="19" hidden="1" x14ac:dyDescent="0.4">
      <c r="B46" s="24"/>
      <c r="C46" s="24"/>
      <c r="D46" s="111" t="s">
        <v>70</v>
      </c>
      <c r="E46" s="111"/>
      <c r="F46" s="111"/>
      <c r="G46" s="74"/>
      <c r="H46" s="26">
        <f>+L46+N46+P46+R46</f>
        <v>0</v>
      </c>
      <c r="I46" s="74"/>
      <c r="J46" s="27"/>
      <c r="K46" s="74"/>
      <c r="L46" s="27"/>
      <c r="M46" s="74"/>
      <c r="N46" s="27"/>
      <c r="O46" s="74"/>
      <c r="P46" s="27"/>
      <c r="Q46" s="74"/>
      <c r="R46" s="27"/>
    </row>
    <row r="47" spans="2:21" ht="18.75" customHeight="1" x14ac:dyDescent="0.4">
      <c r="B47" s="24"/>
      <c r="C47" s="77"/>
      <c r="D47" s="77" t="s">
        <v>44</v>
      </c>
      <c r="E47" s="24"/>
      <c r="F47" s="24"/>
      <c r="G47" s="74"/>
      <c r="H47" s="26">
        <f>+L47+N47+P47+R47</f>
        <v>265433226</v>
      </c>
      <c r="I47" s="74"/>
      <c r="J47" s="27"/>
      <c r="K47" s="74"/>
      <c r="L47" s="27">
        <v>265433226</v>
      </c>
      <c r="M47" s="74"/>
      <c r="N47" s="27"/>
      <c r="O47" s="74"/>
      <c r="P47" s="27"/>
      <c r="Q47" s="74"/>
      <c r="R47" s="27"/>
    </row>
    <row r="48" spans="2:21" ht="18.75" customHeight="1" x14ac:dyDescent="0.4">
      <c r="B48" s="24"/>
      <c r="C48" s="77"/>
      <c r="D48" s="77" t="s">
        <v>46</v>
      </c>
      <c r="E48" s="24"/>
      <c r="F48" s="24"/>
      <c r="G48" s="25"/>
      <c r="H48" s="26">
        <f>+L48+N48+P48+R48</f>
        <v>538623560</v>
      </c>
      <c r="I48" s="26"/>
      <c r="J48" s="27"/>
      <c r="K48" s="25"/>
      <c r="L48" s="27">
        <v>70215313</v>
      </c>
      <c r="M48" s="74"/>
      <c r="N48" s="27">
        <v>27055941</v>
      </c>
      <c r="O48" s="74"/>
      <c r="P48" s="27">
        <v>432898640</v>
      </c>
      <c r="Q48" s="74"/>
      <c r="R48" s="27">
        <v>8453666</v>
      </c>
    </row>
    <row r="49" spans="2:18" ht="18.75" customHeight="1" x14ac:dyDescent="0.4">
      <c r="B49" s="24"/>
      <c r="C49" s="77"/>
      <c r="D49" s="77" t="s">
        <v>47</v>
      </c>
      <c r="E49" s="24"/>
      <c r="F49" s="24"/>
      <c r="G49" s="25"/>
      <c r="H49" s="26">
        <f>+L49+N49+P49+R49</f>
        <v>128379767</v>
      </c>
      <c r="I49" s="26"/>
      <c r="J49" s="107"/>
      <c r="K49" s="25"/>
      <c r="L49" s="27">
        <v>120901708</v>
      </c>
      <c r="M49" s="27"/>
      <c r="N49" s="27"/>
      <c r="O49" s="27"/>
      <c r="P49" s="27">
        <v>7472459</v>
      </c>
      <c r="Q49" s="27"/>
      <c r="R49" s="27">
        <v>5600</v>
      </c>
    </row>
    <row r="50" spans="2:18" ht="18.75" customHeight="1" x14ac:dyDescent="0.4">
      <c r="B50" s="24"/>
      <c r="C50" s="77"/>
      <c r="D50" s="77" t="s">
        <v>48</v>
      </c>
      <c r="E50" s="24"/>
      <c r="F50" s="24"/>
      <c r="G50" s="25"/>
      <c r="H50" s="26"/>
      <c r="I50" s="26"/>
      <c r="J50" s="27">
        <f>-(-L50-N50-P50-R50)</f>
        <v>30876611</v>
      </c>
      <c r="K50" s="25"/>
      <c r="L50" s="27">
        <v>1782349</v>
      </c>
      <c r="N50" s="27">
        <v>696294</v>
      </c>
      <c r="P50" s="27">
        <v>2806807</v>
      </c>
      <c r="Q50" s="27"/>
      <c r="R50" s="27">
        <v>25591161</v>
      </c>
    </row>
    <row r="51" spans="2:18" ht="18.75" hidden="1" customHeight="1" x14ac:dyDescent="0.4">
      <c r="B51" s="24"/>
      <c r="C51" s="77"/>
      <c r="D51" s="77" t="s">
        <v>49</v>
      </c>
      <c r="E51" s="24"/>
      <c r="F51" s="24"/>
      <c r="G51" s="25"/>
      <c r="H51" s="26"/>
      <c r="I51" s="26"/>
      <c r="J51" s="27">
        <f>-(-L51-N51-P51-R51)</f>
        <v>0</v>
      </c>
      <c r="K51" s="25"/>
      <c r="L51" s="27"/>
      <c r="M51" s="26"/>
      <c r="N51" s="27"/>
      <c r="O51" s="26"/>
      <c r="P51" s="27"/>
      <c r="Q51" s="27"/>
      <c r="R51" s="27"/>
    </row>
    <row r="52" spans="2:18" ht="19" x14ac:dyDescent="0.4">
      <c r="B52" s="24"/>
      <c r="C52" s="77"/>
      <c r="D52" s="77" t="s">
        <v>51</v>
      </c>
      <c r="E52" s="24"/>
      <c r="F52" s="24"/>
      <c r="G52" s="25"/>
      <c r="H52" s="26"/>
      <c r="I52" s="26"/>
      <c r="J52" s="107">
        <f>-(-L52-N52-P52-R52)</f>
        <v>2225864240</v>
      </c>
      <c r="K52" s="25"/>
      <c r="L52" s="27">
        <f>282206021+132833785</f>
        <v>415039806</v>
      </c>
      <c r="M52" s="26"/>
      <c r="N52" s="27">
        <v>312648581</v>
      </c>
      <c r="O52" s="26"/>
      <c r="P52" s="27">
        <v>1498175853</v>
      </c>
      <c r="Q52" s="27"/>
      <c r="R52" s="27"/>
    </row>
    <row r="53" spans="2:18" ht="3.75" customHeight="1" x14ac:dyDescent="0.4">
      <c r="B53" s="24"/>
      <c r="C53" s="24"/>
      <c r="D53" s="87"/>
      <c r="E53" s="24"/>
      <c r="F53" s="24"/>
      <c r="G53" s="25"/>
      <c r="H53" s="26"/>
      <c r="I53" s="26"/>
      <c r="J53" s="27"/>
      <c r="K53" s="25"/>
      <c r="L53" s="27"/>
      <c r="M53" s="26"/>
      <c r="N53" s="27"/>
      <c r="O53" s="26"/>
      <c r="P53" s="27"/>
      <c r="Q53" s="26"/>
      <c r="R53" s="27"/>
    </row>
    <row r="54" spans="2:18" ht="19" x14ac:dyDescent="0.4">
      <c r="B54" s="24"/>
      <c r="C54" s="24"/>
      <c r="D54" s="24"/>
      <c r="E54" s="77" t="s">
        <v>52</v>
      </c>
      <c r="F54" s="24"/>
      <c r="G54" s="25"/>
      <c r="H54" s="78">
        <f>SUM(H43:H53)</f>
        <v>1183617876</v>
      </c>
      <c r="I54" s="26"/>
      <c r="J54" s="79">
        <f>SUM(J50:J53)</f>
        <v>2256740851</v>
      </c>
      <c r="K54" s="25"/>
      <c r="L54" s="78">
        <f>SUM(L43:L53)</f>
        <v>888809742</v>
      </c>
      <c r="M54" s="26"/>
      <c r="N54" s="78">
        <f>SUM(N43:N53)</f>
        <v>552651169</v>
      </c>
      <c r="O54" s="26"/>
      <c r="P54" s="78">
        <f>SUM(P43:P53)</f>
        <v>1941424923</v>
      </c>
      <c r="Q54" s="26"/>
      <c r="R54" s="78">
        <f>SUM(R43:R53)</f>
        <v>57472893</v>
      </c>
    </row>
    <row r="55" spans="2:18" ht="4.5" customHeight="1" x14ac:dyDescent="0.4">
      <c r="B55" s="24"/>
      <c r="C55" s="73"/>
      <c r="D55" s="24"/>
      <c r="E55" s="24"/>
      <c r="F55" s="24"/>
      <c r="G55" s="25"/>
      <c r="H55" s="26"/>
      <c r="I55" s="26"/>
      <c r="J55" s="26"/>
      <c r="K55" s="25"/>
      <c r="L55" s="26"/>
      <c r="M55" s="26"/>
      <c r="N55" s="26"/>
      <c r="O55" s="26"/>
      <c r="P55" s="26"/>
      <c r="Q55" s="26"/>
      <c r="R55" s="26"/>
    </row>
    <row r="56" spans="2:18" ht="21" customHeight="1" x14ac:dyDescent="0.4">
      <c r="B56" s="24"/>
      <c r="C56" s="73" t="s">
        <v>53</v>
      </c>
      <c r="D56" s="24"/>
      <c r="E56" s="24"/>
      <c r="F56" s="24"/>
      <c r="G56" s="25"/>
      <c r="H56" s="26"/>
      <c r="I56" s="26"/>
      <c r="J56" s="26"/>
      <c r="K56" s="25"/>
      <c r="L56" s="26"/>
      <c r="M56" s="26"/>
      <c r="N56" s="26"/>
      <c r="O56" s="26"/>
      <c r="P56" s="26"/>
      <c r="Q56" s="26"/>
      <c r="R56" s="26"/>
    </row>
    <row r="57" spans="2:18" ht="21" customHeight="1" x14ac:dyDescent="0.4">
      <c r="B57" s="24"/>
      <c r="C57" s="77"/>
      <c r="D57" s="77" t="s">
        <v>54</v>
      </c>
      <c r="E57" s="24"/>
      <c r="F57" s="24"/>
      <c r="G57" s="25"/>
      <c r="H57" s="90">
        <f>+L57+N57+P57+R57</f>
        <v>2327428647</v>
      </c>
      <c r="I57" s="26"/>
      <c r="J57" s="26"/>
      <c r="K57" s="25"/>
      <c r="L57" s="90"/>
      <c r="M57" s="26"/>
      <c r="N57" s="26"/>
      <c r="O57" s="26"/>
      <c r="P57" s="27">
        <v>2327428647</v>
      </c>
      <c r="Q57" s="26"/>
      <c r="R57" s="26"/>
    </row>
    <row r="58" spans="2:18" ht="20.25" customHeight="1" x14ac:dyDescent="0.4">
      <c r="B58" s="73"/>
      <c r="C58" s="77"/>
      <c r="D58" s="77" t="s">
        <v>55</v>
      </c>
      <c r="E58" s="24"/>
      <c r="F58" s="24"/>
      <c r="G58" s="25"/>
      <c r="H58" s="90">
        <f>+L58+N58+P58+R58</f>
        <v>20622889</v>
      </c>
      <c r="I58" s="26"/>
      <c r="J58" s="90"/>
      <c r="K58" s="25"/>
      <c r="L58" s="90">
        <v>20622889</v>
      </c>
      <c r="M58" s="26"/>
      <c r="N58" s="90"/>
      <c r="O58" s="26"/>
      <c r="P58" s="90"/>
      <c r="Q58" s="26"/>
      <c r="R58" s="90"/>
    </row>
    <row r="59" spans="2:18" ht="3" customHeight="1" x14ac:dyDescent="0.4">
      <c r="B59" s="24"/>
      <c r="C59" s="24"/>
      <c r="D59" s="87"/>
      <c r="E59" s="24"/>
      <c r="F59" s="24"/>
      <c r="G59" s="25"/>
      <c r="H59" s="91"/>
      <c r="I59" s="26"/>
      <c r="J59" s="27"/>
      <c r="K59" s="25"/>
      <c r="L59" s="27"/>
      <c r="M59" s="26"/>
      <c r="N59" s="27"/>
      <c r="O59" s="26"/>
      <c r="P59" s="27"/>
      <c r="Q59" s="26"/>
      <c r="R59" s="27"/>
    </row>
    <row r="60" spans="2:18" ht="18.75" customHeight="1" x14ac:dyDescent="0.4">
      <c r="B60" s="73"/>
      <c r="C60" s="24"/>
      <c r="D60" s="24"/>
      <c r="E60" s="73" t="s">
        <v>56</v>
      </c>
      <c r="F60" s="24"/>
      <c r="G60" s="25"/>
      <c r="H60" s="26">
        <f>+H58+H57</f>
        <v>2348051536</v>
      </c>
      <c r="I60" s="26"/>
      <c r="J60" s="92"/>
      <c r="K60" s="25"/>
      <c r="L60" s="78">
        <f>+L58+L57</f>
        <v>20622889</v>
      </c>
      <c r="M60" s="26"/>
      <c r="N60" s="109">
        <f>+N58+N57</f>
        <v>0</v>
      </c>
      <c r="O60" s="26"/>
      <c r="P60" s="78">
        <f>+P58+P57</f>
        <v>2327428647</v>
      </c>
      <c r="Q60" s="26"/>
      <c r="R60" s="109">
        <f>+R58+R57</f>
        <v>0</v>
      </c>
    </row>
    <row r="61" spans="2:18" ht="3" customHeight="1" x14ac:dyDescent="0.4">
      <c r="B61" s="73"/>
      <c r="C61" s="24"/>
      <c r="D61" s="24"/>
      <c r="E61" s="24"/>
      <c r="F61" s="24"/>
      <c r="G61" s="25"/>
      <c r="H61" s="91"/>
      <c r="I61" s="26"/>
      <c r="J61" s="93"/>
      <c r="K61" s="25"/>
      <c r="L61" s="93"/>
      <c r="M61" s="26"/>
      <c r="N61" s="93"/>
      <c r="O61" s="26"/>
      <c r="P61" s="93"/>
      <c r="Q61" s="26"/>
      <c r="R61" s="93"/>
    </row>
    <row r="62" spans="2:18" ht="18.75" customHeight="1" x14ac:dyDescent="0.4">
      <c r="B62" s="73"/>
      <c r="C62" s="24"/>
      <c r="D62" s="87"/>
      <c r="E62" s="73" t="s">
        <v>57</v>
      </c>
      <c r="F62" s="24"/>
      <c r="G62" s="25"/>
      <c r="H62" s="94">
        <f>H54+H60</f>
        <v>3531669412</v>
      </c>
      <c r="I62" s="26"/>
      <c r="J62" s="94">
        <f>J54+J60</f>
        <v>2256740851</v>
      </c>
      <c r="K62" s="25"/>
      <c r="L62" s="94">
        <f>L54+L60</f>
        <v>909432631</v>
      </c>
      <c r="M62" s="26"/>
      <c r="N62" s="94">
        <f>N54+N60</f>
        <v>552651169</v>
      </c>
      <c r="O62" s="26"/>
      <c r="P62" s="94">
        <f>P54+P60</f>
        <v>4268853570</v>
      </c>
      <c r="Q62" s="26"/>
      <c r="R62" s="94">
        <f>R54+R60</f>
        <v>57472893</v>
      </c>
    </row>
    <row r="63" spans="2:18" ht="18.75" customHeight="1" x14ac:dyDescent="0.4">
      <c r="B63" s="72" t="s">
        <v>58</v>
      </c>
      <c r="C63" s="95"/>
      <c r="D63" s="24"/>
      <c r="E63" s="24"/>
      <c r="F63" s="24"/>
      <c r="G63" s="25"/>
      <c r="H63" s="90">
        <f>+L63+N63+P63+R63</f>
        <v>9607899601</v>
      </c>
      <c r="I63" s="26"/>
      <c r="J63" s="27"/>
      <c r="K63" s="25"/>
      <c r="L63" s="27">
        <v>642281039</v>
      </c>
      <c r="M63" s="25"/>
      <c r="N63" s="27">
        <v>2328515851</v>
      </c>
      <c r="O63" s="108"/>
      <c r="P63" s="108">
        <v>5740042800</v>
      </c>
      <c r="Q63" s="108"/>
      <c r="R63" s="108">
        <v>897059911</v>
      </c>
    </row>
    <row r="64" spans="2:18" ht="21.75" customHeight="1" thickBot="1" x14ac:dyDescent="0.45">
      <c r="B64" s="72" t="s">
        <v>59</v>
      </c>
      <c r="C64" s="24"/>
      <c r="D64" s="24"/>
      <c r="E64" s="24"/>
      <c r="F64" s="24"/>
      <c r="G64" s="81" t="s">
        <v>37</v>
      </c>
      <c r="H64" s="82">
        <f>+H62+H63</f>
        <v>13139569013</v>
      </c>
      <c r="I64" s="81" t="s">
        <v>15</v>
      </c>
      <c r="J64" s="82">
        <f>+J62+J63</f>
        <v>2256740851</v>
      </c>
      <c r="K64" s="83" t="s">
        <v>15</v>
      </c>
      <c r="L64" s="82">
        <f>+L62+L63</f>
        <v>1551713670</v>
      </c>
      <c r="M64" s="81" t="s">
        <v>15</v>
      </c>
      <c r="N64" s="82">
        <f>+N62+N63</f>
        <v>2881167020</v>
      </c>
      <c r="O64" s="81" t="s">
        <v>37</v>
      </c>
      <c r="P64" s="82">
        <f>+P62+P63</f>
        <v>10008896370</v>
      </c>
      <c r="Q64" s="81" t="s">
        <v>15</v>
      </c>
      <c r="R64" s="82">
        <f>+R62+R63</f>
        <v>954532804</v>
      </c>
    </row>
    <row r="65" spans="2:18" ht="16.5" customHeight="1" thickTop="1" x14ac:dyDescent="0.4">
      <c r="B65" s="73"/>
      <c r="C65" s="24"/>
      <c r="D65" s="24"/>
      <c r="E65" s="24"/>
      <c r="F65" s="24"/>
      <c r="G65" s="81"/>
      <c r="H65" s="96"/>
      <c r="I65" s="81"/>
      <c r="J65" s="96"/>
      <c r="K65" s="83"/>
      <c r="L65" s="96"/>
      <c r="M65" s="81"/>
      <c r="N65" s="96"/>
      <c r="O65" s="81"/>
      <c r="P65" s="96"/>
      <c r="Q65" s="81"/>
      <c r="R65" s="96"/>
    </row>
    <row r="66" spans="2:18" ht="21.75" customHeight="1" x14ac:dyDescent="0.4">
      <c r="B66" s="73"/>
      <c r="C66" s="24"/>
      <c r="D66" s="24"/>
      <c r="E66" s="24"/>
      <c r="F66" s="24"/>
      <c r="G66" s="81"/>
      <c r="H66" s="96"/>
      <c r="I66" s="81"/>
      <c r="J66" s="96"/>
      <c r="K66" s="83"/>
      <c r="L66" s="96"/>
      <c r="M66" s="81"/>
      <c r="N66" s="96"/>
      <c r="O66" s="81"/>
      <c r="P66" s="96"/>
      <c r="Q66" s="81"/>
      <c r="R66" s="96"/>
    </row>
    <row r="67" spans="2:18" ht="3" customHeight="1" x14ac:dyDescent="0.4">
      <c r="B67" s="60"/>
      <c r="C67" s="97"/>
      <c r="D67" s="60"/>
      <c r="E67" s="60"/>
      <c r="F67" s="60"/>
      <c r="G67" s="98"/>
      <c r="H67" s="99"/>
      <c r="I67" s="26"/>
      <c r="J67" s="99"/>
      <c r="K67" s="98"/>
      <c r="L67" s="99"/>
      <c r="M67" s="26"/>
      <c r="N67" s="99"/>
      <c r="O67" s="26"/>
      <c r="P67" s="99"/>
      <c r="Q67" s="26"/>
      <c r="R67" s="99"/>
    </row>
    <row r="68" spans="2:18" ht="21.5" x14ac:dyDescent="0.45">
      <c r="B68" s="112"/>
      <c r="C68" s="112"/>
      <c r="D68" s="112"/>
      <c r="E68" s="112"/>
      <c r="F68" s="112"/>
      <c r="G68" s="112"/>
      <c r="H68" s="112"/>
      <c r="I68" s="112"/>
      <c r="J68" s="112"/>
      <c r="K68" s="112"/>
      <c r="L68" s="112"/>
      <c r="M68" s="112"/>
      <c r="N68" s="112"/>
      <c r="O68" s="112"/>
      <c r="P68" s="112"/>
      <c r="Q68" s="112"/>
      <c r="R68" s="112"/>
    </row>
    <row r="69" spans="2:18" ht="2.25" customHeight="1" x14ac:dyDescent="0.35">
      <c r="G69" s="100"/>
      <c r="H69" s="101"/>
      <c r="I69" s="102"/>
      <c r="J69" s="102"/>
      <c r="K69" s="100"/>
      <c r="L69" s="102"/>
      <c r="M69" s="102"/>
      <c r="N69" s="102"/>
      <c r="O69" s="102"/>
      <c r="P69" s="102"/>
      <c r="Q69" s="102"/>
      <c r="R69" s="102"/>
    </row>
    <row r="73" spans="2:18" x14ac:dyDescent="0.35">
      <c r="H73" s="59">
        <f>H37-H64</f>
        <v>0</v>
      </c>
      <c r="J73" s="59">
        <f>J37-J64</f>
        <v>0</v>
      </c>
      <c r="L73" s="59">
        <f>L37-L64</f>
        <v>0</v>
      </c>
      <c r="N73" s="59">
        <f>N37-N64</f>
        <v>0</v>
      </c>
      <c r="P73" s="59">
        <f>P37-P64</f>
        <v>0</v>
      </c>
      <c r="R73" s="59">
        <f>R37-R64</f>
        <v>0</v>
      </c>
    </row>
    <row r="166" spans="8:18" x14ac:dyDescent="0.35">
      <c r="J166" s="59" t="s">
        <v>3</v>
      </c>
      <c r="N166" s="104" t="s">
        <v>3</v>
      </c>
      <c r="O166" s="104" t="s">
        <v>60</v>
      </c>
      <c r="R166" s="104" t="s">
        <v>61</v>
      </c>
    </row>
    <row r="167" spans="8:18" x14ac:dyDescent="0.35">
      <c r="H167" s="105" t="s">
        <v>62</v>
      </c>
      <c r="J167" s="104" t="s">
        <v>63</v>
      </c>
      <c r="L167" s="104" t="s">
        <v>62</v>
      </c>
      <c r="N167" s="104" t="s">
        <v>63</v>
      </c>
      <c r="O167" s="104" t="s">
        <v>64</v>
      </c>
      <c r="R167" s="104" t="s">
        <v>65</v>
      </c>
    </row>
  </sheetData>
  <mergeCells count="2">
    <mergeCell ref="D46:F46"/>
    <mergeCell ref="B68:R68"/>
  </mergeCells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MSDraw" shapeId="27649" r:id="rId3">
          <objectPr defaultSize="0" autoPict="0" r:id="rId4">
            <anchor moveWithCells="1" sizeWithCells="1">
              <from>
                <xdr:col>17</xdr:col>
                <xdr:colOff>939800</xdr:colOff>
                <xdr:row>64</xdr:row>
                <xdr:rowOff>38100</xdr:rowOff>
              </from>
              <to>
                <xdr:col>18</xdr:col>
                <xdr:colOff>38100</xdr:colOff>
                <xdr:row>66</xdr:row>
                <xdr:rowOff>0</xdr:rowOff>
              </to>
            </anchor>
          </objectPr>
        </oleObject>
      </mc:Choice>
      <mc:Fallback>
        <oleObject progId="MSDraw" shapeId="27649" r:id="rId3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2655BA-F8A4-4806-88D7-422A09421896}">
  <dimension ref="B1:U167"/>
  <sheetViews>
    <sheetView topLeftCell="A16" zoomScale="70" zoomScaleNormal="70" workbookViewId="0">
      <selection activeCell="F31" sqref="F31"/>
    </sheetView>
  </sheetViews>
  <sheetFormatPr baseColWidth="10" defaultColWidth="12" defaultRowHeight="15.5" x14ac:dyDescent="0.35"/>
  <cols>
    <col min="1" max="1" width="2.90625" style="59" customWidth="1"/>
    <col min="2" max="2" width="2.6328125" style="59" customWidth="1"/>
    <col min="3" max="3" width="1.81640625" style="59" customWidth="1"/>
    <col min="4" max="4" width="3.08984375" style="59" customWidth="1"/>
    <col min="5" max="5" width="4.6328125" style="59" customWidth="1"/>
    <col min="6" max="6" width="55.1796875" style="59" customWidth="1"/>
    <col min="7" max="7" width="3" style="59" customWidth="1"/>
    <col min="8" max="8" width="21.90625" style="59" customWidth="1"/>
    <col min="9" max="9" width="4.36328125" style="59" customWidth="1"/>
    <col min="10" max="10" width="22.6328125" style="59" bestFit="1" customWidth="1"/>
    <col min="11" max="11" width="4.36328125" style="59" customWidth="1"/>
    <col min="12" max="12" width="23.1796875" style="59" customWidth="1"/>
    <col min="13" max="13" width="4.36328125" style="59" customWidth="1"/>
    <col min="14" max="14" width="23.36328125" style="59" customWidth="1"/>
    <col min="15" max="15" width="4.36328125" style="59" customWidth="1"/>
    <col min="16" max="16" width="24.6328125" style="59" customWidth="1"/>
    <col min="17" max="17" width="4.453125" style="59" customWidth="1"/>
    <col min="18" max="18" width="24.90625" style="59" customWidth="1"/>
    <col min="19" max="19" width="1.1796875" style="59" customWidth="1"/>
    <col min="20" max="20" width="12" style="59"/>
    <col min="21" max="21" width="16.6328125" style="59" customWidth="1"/>
    <col min="22" max="22" width="17" style="59" customWidth="1"/>
    <col min="23" max="23" width="15.1796875" style="59" customWidth="1"/>
    <col min="24" max="24" width="17.08984375" style="59" customWidth="1"/>
    <col min="25" max="16384" width="12" style="59"/>
  </cols>
  <sheetData>
    <row r="1" spans="2:21" ht="10.5" customHeight="1" x14ac:dyDescent="0.35"/>
    <row r="2" spans="2:21" ht="2.25" customHeight="1" x14ac:dyDescent="0.35"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</row>
    <row r="3" spans="2:21" ht="6.75" customHeight="1" x14ac:dyDescent="0.35"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</row>
    <row r="4" spans="2:21" ht="6.75" customHeight="1" x14ac:dyDescent="0.35"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</row>
    <row r="5" spans="2:21" s="62" customFormat="1" ht="33" customHeight="1" x14ac:dyDescent="0.4">
      <c r="B5" s="61" t="s">
        <v>0</v>
      </c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59"/>
      <c r="U5" s="63"/>
    </row>
    <row r="6" spans="2:21" s="62" customFormat="1" ht="33" customHeight="1" x14ac:dyDescent="0.4">
      <c r="B6" s="64" t="s">
        <v>1</v>
      </c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59"/>
      <c r="U6" s="63"/>
    </row>
    <row r="7" spans="2:21" s="62" customFormat="1" ht="33" customHeight="1" x14ac:dyDescent="0.35">
      <c r="B7" s="106" t="s">
        <v>83</v>
      </c>
      <c r="C7" s="106"/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106"/>
      <c r="P7" s="106"/>
      <c r="Q7" s="106"/>
      <c r="R7" s="106"/>
      <c r="S7" s="59"/>
    </row>
    <row r="8" spans="2:21" s="62" customFormat="1" ht="33" customHeight="1" x14ac:dyDescent="0.35">
      <c r="B8" s="106" t="s">
        <v>80</v>
      </c>
      <c r="C8" s="106"/>
      <c r="D8" s="106"/>
      <c r="E8" s="106"/>
      <c r="F8" s="106"/>
      <c r="G8" s="106"/>
      <c r="H8" s="106"/>
      <c r="I8" s="106"/>
      <c r="J8" s="106"/>
      <c r="K8" s="106"/>
      <c r="L8" s="106"/>
      <c r="M8" s="106"/>
      <c r="N8" s="106"/>
      <c r="O8" s="106"/>
      <c r="P8" s="106"/>
      <c r="Q8" s="106"/>
      <c r="R8" s="106"/>
      <c r="S8" s="59"/>
    </row>
    <row r="9" spans="2:21" ht="19" x14ac:dyDescent="0.35">
      <c r="B9" s="60"/>
      <c r="C9" s="60"/>
      <c r="D9" s="60"/>
      <c r="E9" s="60"/>
      <c r="F9" s="60"/>
      <c r="G9" s="60"/>
      <c r="H9" s="65"/>
      <c r="I9" s="66"/>
      <c r="J9" s="66"/>
      <c r="K9" s="66"/>
      <c r="L9" s="66"/>
      <c r="M9" s="66"/>
      <c r="N9" s="66" t="s">
        <v>3</v>
      </c>
      <c r="O9" s="66"/>
      <c r="P9" s="66" t="s">
        <v>4</v>
      </c>
      <c r="Q9" s="66"/>
      <c r="R9" s="66" t="s">
        <v>5</v>
      </c>
    </row>
    <row r="10" spans="2:21" ht="19" x14ac:dyDescent="0.35">
      <c r="B10" s="67"/>
      <c r="C10" s="60"/>
      <c r="D10" s="60"/>
      <c r="E10" s="60"/>
      <c r="F10" s="60"/>
      <c r="G10" s="60"/>
      <c r="H10" s="65" t="s">
        <v>6</v>
      </c>
      <c r="I10" s="66"/>
      <c r="J10" s="66" t="s">
        <v>7</v>
      </c>
      <c r="K10" s="66"/>
      <c r="L10" s="68" t="s">
        <v>8</v>
      </c>
      <c r="M10" s="69"/>
      <c r="N10" s="66" t="s">
        <v>9</v>
      </c>
      <c r="O10" s="66"/>
      <c r="P10" s="66" t="s">
        <v>10</v>
      </c>
      <c r="Q10" s="66"/>
      <c r="R10" s="66" t="s">
        <v>11</v>
      </c>
    </row>
    <row r="11" spans="2:21" ht="3" customHeight="1" thickBot="1" x14ac:dyDescent="0.4">
      <c r="B11" s="70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  <c r="Q11" s="71"/>
      <c r="R11" s="71"/>
    </row>
    <row r="12" spans="2:21" ht="3" customHeight="1" x14ac:dyDescent="0.35">
      <c r="B12" s="60"/>
      <c r="C12" s="60"/>
      <c r="D12" s="60"/>
      <c r="E12" s="60"/>
      <c r="F12" s="60"/>
      <c r="G12" s="60"/>
      <c r="H12" s="60"/>
      <c r="I12" s="60"/>
      <c r="J12" s="60"/>
      <c r="K12" s="60"/>
      <c r="L12" s="60"/>
      <c r="M12" s="60"/>
      <c r="N12" s="60"/>
      <c r="O12" s="60"/>
      <c r="P12" s="60"/>
      <c r="Q12" s="60"/>
      <c r="R12" s="60"/>
    </row>
    <row r="13" spans="2:21" ht="21" customHeight="1" x14ac:dyDescent="0.4">
      <c r="B13" s="72" t="s">
        <v>12</v>
      </c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</row>
    <row r="14" spans="2:21" ht="21.75" customHeight="1" x14ac:dyDescent="0.4">
      <c r="B14" s="24"/>
      <c r="C14" s="73" t="s">
        <v>13</v>
      </c>
      <c r="D14" s="24"/>
      <c r="E14" s="24"/>
      <c r="F14" s="24"/>
      <c r="G14" s="25"/>
      <c r="H14" s="26"/>
      <c r="I14" s="26"/>
      <c r="J14" s="26"/>
      <c r="K14" s="25"/>
      <c r="L14" s="26"/>
      <c r="M14" s="26"/>
      <c r="N14" s="26"/>
      <c r="O14" s="26"/>
      <c r="P14" s="26"/>
      <c r="Q14" s="26"/>
      <c r="R14" s="26"/>
    </row>
    <row r="15" spans="2:21" ht="19" x14ac:dyDescent="0.4">
      <c r="B15" s="24"/>
      <c r="C15" s="23"/>
      <c r="D15" s="23" t="s">
        <v>14</v>
      </c>
      <c r="E15" s="24"/>
      <c r="F15" s="24"/>
      <c r="G15" s="74" t="s">
        <v>15</v>
      </c>
      <c r="H15" s="26">
        <f>+L15+N15+P15+R15</f>
        <v>3612486144</v>
      </c>
      <c r="I15" s="75" t="s">
        <v>15</v>
      </c>
      <c r="J15" s="27"/>
      <c r="K15" s="74" t="s">
        <v>15</v>
      </c>
      <c r="L15" s="27">
        <v>409448425</v>
      </c>
      <c r="M15" s="75" t="s">
        <v>15</v>
      </c>
      <c r="N15" s="27">
        <v>1003492200</v>
      </c>
      <c r="O15" s="75" t="s">
        <v>15</v>
      </c>
      <c r="P15" s="27">
        <v>1995694733</v>
      </c>
      <c r="Q15" s="75" t="s">
        <v>15</v>
      </c>
      <c r="R15" s="27">
        <v>203850786</v>
      </c>
    </row>
    <row r="16" spans="2:21" ht="19" x14ac:dyDescent="0.4">
      <c r="B16" s="24"/>
      <c r="C16" s="23"/>
      <c r="D16" s="23" t="s">
        <v>16</v>
      </c>
      <c r="E16" s="24"/>
      <c r="F16" s="24"/>
      <c r="G16" s="25"/>
      <c r="H16" s="26">
        <f>+L16+N16+P16+R16</f>
        <v>310835000</v>
      </c>
      <c r="I16" s="26"/>
      <c r="J16" s="27"/>
      <c r="K16" s="25"/>
      <c r="L16" s="27">
        <v>6314563</v>
      </c>
      <c r="M16" s="26"/>
      <c r="N16" s="27"/>
      <c r="O16" s="26"/>
      <c r="P16" s="27">
        <v>289520437</v>
      </c>
      <c r="Q16" s="26"/>
      <c r="R16" s="27">
        <v>15000000</v>
      </c>
    </row>
    <row r="17" spans="2:18" ht="19" x14ac:dyDescent="0.4">
      <c r="B17" s="24"/>
      <c r="C17" s="23"/>
      <c r="D17" s="23" t="s">
        <v>17</v>
      </c>
      <c r="E17" s="24"/>
      <c r="F17" s="24"/>
      <c r="G17" s="25"/>
      <c r="H17" s="26">
        <f>+L17+N17+P17+R17</f>
        <v>124551190</v>
      </c>
      <c r="I17" s="26"/>
      <c r="J17" s="27"/>
      <c r="K17" s="25"/>
      <c r="L17" s="27">
        <v>25508746</v>
      </c>
      <c r="M17" s="26"/>
      <c r="N17" s="27">
        <v>15779632</v>
      </c>
      <c r="O17" s="26"/>
      <c r="P17" s="27">
        <v>79880575</v>
      </c>
      <c r="Q17" s="26"/>
      <c r="R17" s="27">
        <v>3382237</v>
      </c>
    </row>
    <row r="18" spans="2:18" ht="19" x14ac:dyDescent="0.4">
      <c r="B18" s="24"/>
      <c r="C18" s="23"/>
      <c r="D18" s="23" t="s">
        <v>18</v>
      </c>
      <c r="E18" s="24"/>
      <c r="F18" s="24"/>
      <c r="G18" s="25"/>
      <c r="H18" s="26">
        <f>+L18+N18+P18+R18</f>
        <v>55295941</v>
      </c>
      <c r="I18" s="26"/>
      <c r="J18" s="27"/>
      <c r="K18" s="25"/>
      <c r="L18" s="27">
        <v>1062051</v>
      </c>
      <c r="M18" s="26"/>
      <c r="N18" s="27">
        <v>298936</v>
      </c>
      <c r="O18" s="26"/>
      <c r="P18" s="27">
        <v>52906080</v>
      </c>
      <c r="Q18" s="26"/>
      <c r="R18" s="27">
        <v>1028874</v>
      </c>
    </row>
    <row r="19" spans="2:18" ht="19" x14ac:dyDescent="0.4">
      <c r="B19" s="24"/>
      <c r="C19" s="23"/>
      <c r="D19" s="23" t="s">
        <v>20</v>
      </c>
      <c r="E19" s="24"/>
      <c r="F19" s="24"/>
      <c r="G19" s="25"/>
      <c r="H19" s="26"/>
      <c r="I19" s="26"/>
      <c r="J19" s="27">
        <f>-(-L19-N19-P19-R19)</f>
        <v>216801254</v>
      </c>
      <c r="K19" s="25"/>
      <c r="L19" s="27">
        <v>216801254</v>
      </c>
      <c r="N19" s="27"/>
      <c r="P19" s="27"/>
      <c r="Q19" s="26"/>
      <c r="R19" s="27"/>
    </row>
    <row r="20" spans="2:18" ht="19" hidden="1" x14ac:dyDescent="0.4">
      <c r="B20" s="24"/>
      <c r="C20" s="23"/>
      <c r="D20" s="23" t="s">
        <v>21</v>
      </c>
      <c r="E20" s="24"/>
      <c r="F20" s="24"/>
      <c r="G20" s="25"/>
      <c r="H20" s="26"/>
      <c r="I20" s="26"/>
      <c r="J20" s="27">
        <f>-(-L20-N20-P20-R20)</f>
        <v>0</v>
      </c>
      <c r="K20" s="25"/>
      <c r="L20" s="27"/>
      <c r="M20" s="26"/>
      <c r="N20" s="27"/>
      <c r="O20" s="26"/>
      <c r="P20" s="27"/>
      <c r="Q20" s="26"/>
      <c r="R20" s="27"/>
    </row>
    <row r="21" spans="2:18" ht="19" x14ac:dyDescent="0.4">
      <c r="B21" s="24"/>
      <c r="C21" s="23"/>
      <c r="D21" s="23" t="s">
        <v>22</v>
      </c>
      <c r="E21" s="24"/>
      <c r="F21" s="24"/>
      <c r="G21" s="25"/>
      <c r="H21" s="26"/>
      <c r="I21" s="26"/>
      <c r="J21" s="107">
        <f>-(-L21-N21-P21-R21)</f>
        <v>1716866463</v>
      </c>
      <c r="K21" s="25"/>
      <c r="L21" s="27">
        <f>1457917+269920783</f>
        <v>271378700</v>
      </c>
      <c r="M21" s="26"/>
      <c r="N21" s="27">
        <f>159292279+165092433</f>
        <v>324384712</v>
      </c>
      <c r="O21" s="26"/>
      <c r="P21" s="27">
        <v>499804610</v>
      </c>
      <c r="Q21" s="26"/>
      <c r="R21" s="27">
        <f>110570043+510728398</f>
        <v>621298441</v>
      </c>
    </row>
    <row r="22" spans="2:18" ht="19" x14ac:dyDescent="0.4">
      <c r="B22" s="24"/>
      <c r="C22" s="23"/>
      <c r="D22" s="23" t="s">
        <v>23</v>
      </c>
      <c r="E22" s="24"/>
      <c r="F22" s="24"/>
      <c r="G22" s="25"/>
      <c r="H22" s="26">
        <f>+L22+N22+P22+R22</f>
        <v>326125897</v>
      </c>
      <c r="I22" s="26"/>
      <c r="J22" s="27"/>
      <c r="K22" s="25"/>
      <c r="L22" s="27">
        <v>8239028</v>
      </c>
      <c r="M22" s="26"/>
      <c r="N22" s="27">
        <v>215680851</v>
      </c>
      <c r="O22" s="26"/>
      <c r="P22" s="27"/>
      <c r="Q22" s="26"/>
      <c r="R22" s="27">
        <v>102206018</v>
      </c>
    </row>
    <row r="23" spans="2:18" ht="19" hidden="1" x14ac:dyDescent="0.4">
      <c r="B23" s="24"/>
      <c r="C23" s="23"/>
      <c r="D23" s="23" t="s">
        <v>24</v>
      </c>
      <c r="E23" s="24"/>
      <c r="F23" s="24"/>
      <c r="G23" s="25"/>
      <c r="H23" s="26">
        <f>+P23</f>
        <v>0</v>
      </c>
      <c r="I23" s="26"/>
      <c r="J23" s="27"/>
      <c r="K23" s="25"/>
      <c r="L23" s="27"/>
      <c r="M23" s="26"/>
      <c r="N23" s="27"/>
      <c r="O23" s="26"/>
      <c r="P23" s="27"/>
      <c r="Q23" s="26"/>
      <c r="R23" s="27"/>
    </row>
    <row r="24" spans="2:18" ht="19" x14ac:dyDescent="0.4">
      <c r="B24" s="24"/>
      <c r="C24" s="23"/>
      <c r="D24" s="23" t="s">
        <v>25</v>
      </c>
      <c r="E24" s="24"/>
      <c r="F24" s="24"/>
      <c r="G24" s="25"/>
      <c r="H24" s="26">
        <f>+P24</f>
        <v>1512680</v>
      </c>
      <c r="I24" s="26"/>
      <c r="J24" s="27"/>
      <c r="K24" s="25"/>
      <c r="L24" s="27"/>
      <c r="M24" s="26"/>
      <c r="N24" s="27"/>
      <c r="O24" s="26"/>
      <c r="P24" s="27">
        <v>1512680</v>
      </c>
      <c r="Q24" s="26"/>
      <c r="R24" s="27"/>
    </row>
    <row r="25" spans="2:18" ht="19" x14ac:dyDescent="0.4">
      <c r="B25" s="24"/>
      <c r="C25" s="24"/>
      <c r="D25" s="24"/>
      <c r="E25" s="77" t="s">
        <v>26</v>
      </c>
      <c r="F25" s="24"/>
      <c r="G25" s="25"/>
      <c r="H25" s="78">
        <f>SUM(H15:H24)</f>
        <v>4430806852</v>
      </c>
      <c r="I25" s="26"/>
      <c r="J25" s="79">
        <f>SUM(J19:J21)</f>
        <v>1933667717</v>
      </c>
      <c r="K25" s="25"/>
      <c r="L25" s="78">
        <f>SUM(L15:L23)</f>
        <v>938752767</v>
      </c>
      <c r="M25" s="26"/>
      <c r="N25" s="78">
        <f>SUM(N15:N23)</f>
        <v>1559636331</v>
      </c>
      <c r="O25" s="26"/>
      <c r="P25" s="78">
        <f>SUM(P15:P24)</f>
        <v>2919319115</v>
      </c>
      <c r="Q25" s="26"/>
      <c r="R25" s="78">
        <f>SUM(R15:R23)</f>
        <v>946766356</v>
      </c>
    </row>
    <row r="26" spans="2:18" ht="3.75" customHeight="1" x14ac:dyDescent="0.4">
      <c r="B26" s="24"/>
      <c r="C26" s="24"/>
      <c r="D26" s="24"/>
      <c r="E26" s="24"/>
      <c r="F26" s="24"/>
      <c r="G26" s="25"/>
      <c r="H26" s="26"/>
      <c r="I26" s="26"/>
      <c r="J26" s="26"/>
      <c r="K26" s="25"/>
      <c r="L26" s="26"/>
      <c r="M26" s="26"/>
      <c r="N26" s="26"/>
      <c r="O26" s="26"/>
      <c r="P26" s="26"/>
      <c r="Q26" s="26"/>
      <c r="R26" s="26"/>
    </row>
    <row r="27" spans="2:18" ht="19" x14ac:dyDescent="0.4">
      <c r="B27" s="24"/>
      <c r="C27" s="23"/>
      <c r="D27" s="23" t="s">
        <v>27</v>
      </c>
      <c r="E27" s="24"/>
      <c r="F27" s="24"/>
      <c r="G27" s="25"/>
      <c r="H27" s="26">
        <f>+P27+R27+L27+N27</f>
        <v>3856994315</v>
      </c>
      <c r="I27" s="26"/>
      <c r="J27" s="26"/>
      <c r="K27" s="25"/>
      <c r="L27" s="27">
        <v>267411069</v>
      </c>
      <c r="M27" s="26"/>
      <c r="N27" s="27">
        <v>12500000</v>
      </c>
      <c r="O27" s="26"/>
      <c r="P27" s="27">
        <v>3542070027</v>
      </c>
      <c r="Q27" s="26"/>
      <c r="R27" s="27">
        <v>35013219</v>
      </c>
    </row>
    <row r="28" spans="2:18" ht="18.75" customHeight="1" x14ac:dyDescent="0.4">
      <c r="B28" s="24"/>
      <c r="C28" s="23"/>
      <c r="D28" s="23" t="s">
        <v>28</v>
      </c>
      <c r="E28" s="24"/>
      <c r="F28" s="24"/>
      <c r="G28" s="25"/>
      <c r="H28" s="26">
        <f>+L28+N28+P28+R28</f>
        <v>1831483475</v>
      </c>
      <c r="I28" s="26"/>
      <c r="J28" s="26"/>
      <c r="K28" s="25"/>
      <c r="L28" s="27">
        <v>62265106</v>
      </c>
      <c r="M28" s="26"/>
      <c r="N28" s="27"/>
      <c r="O28" s="26"/>
      <c r="P28" s="27">
        <v>1697960517</v>
      </c>
      <c r="Q28" s="26"/>
      <c r="R28" s="27">
        <v>71257852</v>
      </c>
    </row>
    <row r="29" spans="2:18" ht="19" x14ac:dyDescent="0.4">
      <c r="B29" s="24"/>
      <c r="C29" s="23"/>
      <c r="D29" s="23" t="s">
        <v>29</v>
      </c>
      <c r="E29" s="24"/>
      <c r="F29" s="24"/>
      <c r="G29" s="25"/>
      <c r="H29" s="26">
        <f>+L29+N29+P29+R29</f>
        <v>29828225</v>
      </c>
      <c r="I29" s="26"/>
      <c r="J29" s="26"/>
      <c r="K29" s="25"/>
      <c r="L29" s="27"/>
      <c r="M29" s="26"/>
      <c r="N29" s="27"/>
      <c r="O29" s="26"/>
      <c r="P29" s="27">
        <v>29828225</v>
      </c>
      <c r="Q29" s="26"/>
      <c r="R29" s="27"/>
    </row>
    <row r="30" spans="2:18" ht="20" customHeight="1" x14ac:dyDescent="0.4">
      <c r="B30" s="24"/>
      <c r="C30" s="23"/>
      <c r="D30" s="23" t="s">
        <v>30</v>
      </c>
      <c r="E30" s="24"/>
      <c r="F30" s="24"/>
      <c r="G30" s="25"/>
      <c r="H30" s="26">
        <f>+P30</f>
        <v>72587973</v>
      </c>
      <c r="I30" s="26"/>
      <c r="J30" s="26"/>
      <c r="K30" s="25"/>
      <c r="L30" s="27"/>
      <c r="M30" s="26"/>
      <c r="N30" s="27"/>
      <c r="O30" s="26"/>
      <c r="P30" s="27">
        <v>72587973</v>
      </c>
      <c r="Q30" s="26"/>
      <c r="R30" s="27"/>
    </row>
    <row r="31" spans="2:18" ht="19" x14ac:dyDescent="0.4">
      <c r="B31" s="24"/>
      <c r="C31" s="23"/>
      <c r="D31" s="23" t="s">
        <v>31</v>
      </c>
      <c r="E31" s="24"/>
      <c r="F31" s="24"/>
      <c r="G31" s="25"/>
      <c r="H31" s="26"/>
      <c r="I31" s="24"/>
      <c r="J31" s="24"/>
      <c r="K31" s="24"/>
      <c r="L31" s="27"/>
      <c r="M31" s="24"/>
      <c r="N31" s="27"/>
      <c r="O31" s="26"/>
      <c r="P31" s="27"/>
      <c r="Q31" s="26"/>
      <c r="R31" s="27"/>
    </row>
    <row r="32" spans="2:18" ht="19" x14ac:dyDescent="0.4">
      <c r="B32" s="24"/>
      <c r="C32" s="77"/>
      <c r="D32" s="77" t="s">
        <v>32</v>
      </c>
      <c r="E32" s="24"/>
      <c r="F32" s="24"/>
      <c r="G32" s="25"/>
      <c r="H32" s="26">
        <f>+L32+N32+P32+R32</f>
        <v>1113247646</v>
      </c>
      <c r="I32" s="26"/>
      <c r="J32" s="24"/>
      <c r="K32" s="24"/>
      <c r="L32" s="27">
        <v>70849766</v>
      </c>
      <c r="M32" s="24"/>
      <c r="N32" s="27">
        <v>940818977</v>
      </c>
      <c r="O32" s="26"/>
      <c r="P32" s="27">
        <v>797229</v>
      </c>
      <c r="Q32" s="26"/>
      <c r="R32" s="27">
        <v>100781674</v>
      </c>
    </row>
    <row r="33" spans="2:21" ht="19" x14ac:dyDescent="0.4">
      <c r="B33" s="24"/>
      <c r="C33" s="77"/>
      <c r="D33" s="23" t="s">
        <v>33</v>
      </c>
      <c r="E33" s="24"/>
      <c r="F33" s="24"/>
      <c r="G33" s="25"/>
      <c r="H33" s="26">
        <f>+L33+N33+R33+P33</f>
        <v>17652921</v>
      </c>
      <c r="I33" s="26"/>
      <c r="J33" s="26"/>
      <c r="K33" s="25"/>
      <c r="L33" s="27"/>
      <c r="M33" s="24"/>
      <c r="N33" s="27"/>
      <c r="O33" s="26"/>
      <c r="P33" s="27">
        <v>17652921</v>
      </c>
      <c r="Q33" s="26"/>
      <c r="R33" s="27"/>
    </row>
    <row r="34" spans="2:21" ht="18.75" customHeight="1" x14ac:dyDescent="0.4">
      <c r="B34" s="24"/>
      <c r="C34" s="77"/>
      <c r="D34" s="23" t="s">
        <v>34</v>
      </c>
      <c r="E34" s="24"/>
      <c r="F34" s="24"/>
      <c r="G34" s="25"/>
      <c r="H34" s="26">
        <f>+L34+N34+R34+P34</f>
        <v>463646005</v>
      </c>
      <c r="I34" s="26"/>
      <c r="J34" s="26"/>
      <c r="K34" s="25"/>
      <c r="L34" s="27">
        <v>415853</v>
      </c>
      <c r="M34" s="26"/>
      <c r="N34" s="27">
        <v>548355</v>
      </c>
      <c r="O34" s="26"/>
      <c r="P34" s="27">
        <v>460498469</v>
      </c>
      <c r="Q34" s="26"/>
      <c r="R34" s="27">
        <v>2183328</v>
      </c>
    </row>
    <row r="35" spans="2:21" ht="19.5" customHeight="1" x14ac:dyDescent="0.4">
      <c r="B35" s="24"/>
      <c r="C35" s="77"/>
      <c r="D35" s="23" t="s">
        <v>35</v>
      </c>
      <c r="E35" s="24"/>
      <c r="F35" s="24"/>
      <c r="G35" s="25"/>
      <c r="H35" s="26">
        <f>+L35+N35+R35+P35</f>
        <v>176231362</v>
      </c>
      <c r="I35" s="26"/>
      <c r="J35" s="27"/>
      <c r="K35" s="25"/>
      <c r="L35" s="27">
        <v>33976114</v>
      </c>
      <c r="M35" s="26"/>
      <c r="N35" s="27">
        <v>48521268</v>
      </c>
      <c r="O35" s="26"/>
      <c r="P35" s="27">
        <v>84662958</v>
      </c>
      <c r="Q35" s="26"/>
      <c r="R35" s="27">
        <v>9071022</v>
      </c>
    </row>
    <row r="36" spans="2:21" ht="2.25" customHeight="1" x14ac:dyDescent="0.4">
      <c r="B36" s="24"/>
      <c r="C36" s="80"/>
      <c r="D36" s="24"/>
      <c r="E36" s="24"/>
      <c r="F36" s="24"/>
      <c r="G36" s="25"/>
      <c r="H36" s="26"/>
      <c r="I36" s="26"/>
      <c r="J36" s="26"/>
      <c r="K36" s="25"/>
      <c r="L36" s="26"/>
      <c r="M36" s="26"/>
      <c r="N36" s="26"/>
      <c r="O36" s="26"/>
      <c r="P36" s="26"/>
      <c r="Q36" s="26"/>
      <c r="R36" s="26"/>
    </row>
    <row r="37" spans="2:21" ht="21" customHeight="1" thickBot="1" x14ac:dyDescent="0.45">
      <c r="B37" s="80" t="s">
        <v>36</v>
      </c>
      <c r="C37" s="24"/>
      <c r="D37" s="24"/>
      <c r="E37" s="80"/>
      <c r="F37" s="24"/>
      <c r="G37" s="81" t="s">
        <v>37</v>
      </c>
      <c r="H37" s="82">
        <f>SUM(H25:H35)</f>
        <v>11992478774</v>
      </c>
      <c r="I37" s="81" t="s">
        <v>38</v>
      </c>
      <c r="J37" s="82">
        <f>SUM(J25:J35)</f>
        <v>1933667717</v>
      </c>
      <c r="K37" s="83" t="s">
        <v>38</v>
      </c>
      <c r="L37" s="82">
        <f>SUM(L25:L35)</f>
        <v>1373670675</v>
      </c>
      <c r="M37" s="81" t="s">
        <v>15</v>
      </c>
      <c r="N37" s="82">
        <f>SUM(N25:N35)</f>
        <v>2562024931</v>
      </c>
      <c r="O37" s="81" t="s">
        <v>37</v>
      </c>
      <c r="P37" s="82">
        <f>SUM(P25:P35)</f>
        <v>8825377434</v>
      </c>
      <c r="Q37" s="81" t="s">
        <v>15</v>
      </c>
      <c r="R37" s="82">
        <f>SUM(R25:R35)</f>
        <v>1165073451</v>
      </c>
    </row>
    <row r="38" spans="2:21" ht="3.75" customHeight="1" thickTop="1" x14ac:dyDescent="0.4">
      <c r="B38" s="24"/>
      <c r="C38" s="77"/>
      <c r="D38" s="24"/>
      <c r="E38" s="24"/>
      <c r="F38" s="24"/>
      <c r="G38" s="25"/>
      <c r="H38" s="26"/>
      <c r="I38" s="26"/>
      <c r="J38" s="26"/>
      <c r="K38" s="25"/>
      <c r="L38" s="26"/>
      <c r="M38" s="26"/>
      <c r="N38" s="26"/>
      <c r="O38" s="26"/>
      <c r="P38" s="26"/>
      <c r="Q38" s="26"/>
      <c r="R38" s="26"/>
    </row>
    <row r="39" spans="2:21" ht="3.75" customHeight="1" x14ac:dyDescent="0.4">
      <c r="B39" s="24"/>
      <c r="C39" s="84"/>
      <c r="D39" s="24"/>
      <c r="E39" s="24"/>
      <c r="F39" s="24"/>
      <c r="G39" s="25"/>
      <c r="H39" s="26"/>
      <c r="I39" s="26"/>
      <c r="J39" s="26"/>
      <c r="K39" s="25"/>
      <c r="L39" s="26"/>
      <c r="M39" s="26"/>
      <c r="N39" s="26"/>
      <c r="O39" s="26"/>
      <c r="P39" s="26"/>
      <c r="Q39" s="26"/>
      <c r="R39" s="26"/>
    </row>
    <row r="40" spans="2:21" ht="18" customHeight="1" x14ac:dyDescent="0.4">
      <c r="B40" s="80" t="s">
        <v>39</v>
      </c>
      <c r="C40" s="85"/>
      <c r="D40" s="85"/>
      <c r="E40" s="85"/>
      <c r="F40" s="85"/>
      <c r="G40" s="86"/>
      <c r="H40" s="26"/>
      <c r="I40" s="26"/>
      <c r="J40" s="26"/>
      <c r="K40" s="25"/>
      <c r="L40" s="26"/>
      <c r="M40" s="26"/>
      <c r="N40" s="26"/>
      <c r="O40" s="26"/>
      <c r="P40" s="26"/>
      <c r="Q40" s="26"/>
      <c r="R40" s="26"/>
    </row>
    <row r="41" spans="2:21" ht="3.75" customHeight="1" x14ac:dyDescent="0.4">
      <c r="B41" s="24"/>
      <c r="C41" s="24"/>
      <c r="D41" s="24"/>
      <c r="E41" s="24"/>
      <c r="F41" s="24"/>
      <c r="G41" s="25"/>
      <c r="H41" s="26"/>
      <c r="I41" s="26"/>
      <c r="J41" s="26"/>
      <c r="K41" s="25"/>
      <c r="L41" s="26"/>
      <c r="M41" s="26"/>
      <c r="N41" s="26"/>
      <c r="O41" s="26"/>
      <c r="P41" s="26"/>
      <c r="Q41" s="26"/>
      <c r="R41" s="26"/>
    </row>
    <row r="42" spans="2:21" ht="16.5" customHeight="1" x14ac:dyDescent="0.4">
      <c r="B42" s="24"/>
      <c r="C42" s="73" t="s">
        <v>40</v>
      </c>
      <c r="D42" s="24"/>
      <c r="E42" s="24"/>
      <c r="F42" s="24"/>
      <c r="G42" s="24"/>
      <c r="H42" s="26"/>
      <c r="I42" s="26"/>
      <c r="J42" s="26"/>
      <c r="K42" s="25"/>
      <c r="L42" s="26"/>
      <c r="M42" s="26"/>
      <c r="N42" s="27"/>
      <c r="O42" s="26"/>
      <c r="P42" s="26"/>
      <c r="Q42" s="26"/>
      <c r="R42" s="26"/>
    </row>
    <row r="43" spans="2:21" ht="18.75" customHeight="1" x14ac:dyDescent="0.4">
      <c r="B43" s="24"/>
      <c r="C43" s="77" t="s">
        <v>41</v>
      </c>
      <c r="D43" s="87"/>
      <c r="E43" s="24"/>
      <c r="F43" s="24"/>
      <c r="G43" s="24"/>
      <c r="H43" s="26"/>
      <c r="I43" s="24"/>
      <c r="J43" s="27"/>
      <c r="K43" s="24"/>
      <c r="L43" s="27"/>
      <c r="M43" s="24"/>
      <c r="N43" s="27"/>
      <c r="O43" s="24"/>
      <c r="P43" s="27"/>
      <c r="Q43" s="24"/>
      <c r="R43" s="27"/>
    </row>
    <row r="44" spans="2:21" ht="19" x14ac:dyDescent="0.4">
      <c r="B44" s="24"/>
      <c r="C44" s="77"/>
      <c r="D44" s="77" t="s">
        <v>42</v>
      </c>
      <c r="E44" s="24"/>
      <c r="F44" s="24"/>
      <c r="G44" s="74" t="s">
        <v>15</v>
      </c>
      <c r="H44" s="26">
        <f t="shared" ref="H44" si="0">+L44+N44+P44+R44</f>
        <v>247993413</v>
      </c>
      <c r="I44" s="74" t="s">
        <v>15</v>
      </c>
      <c r="J44" s="27"/>
      <c r="K44" s="74" t="s">
        <v>15</v>
      </c>
      <c r="L44" s="27">
        <v>13888980</v>
      </c>
      <c r="M44" s="74" t="s">
        <v>15</v>
      </c>
      <c r="N44" s="27">
        <v>203526269</v>
      </c>
      <c r="O44" s="74" t="s">
        <v>15</v>
      </c>
      <c r="P44" s="27">
        <v>71164</v>
      </c>
      <c r="Q44" s="74" t="s">
        <v>15</v>
      </c>
      <c r="R44" s="27">
        <v>30507000</v>
      </c>
    </row>
    <row r="45" spans="2:21" ht="18.75" customHeight="1" x14ac:dyDescent="0.4">
      <c r="B45" s="24"/>
      <c r="C45" s="77"/>
      <c r="D45" s="77" t="s">
        <v>69</v>
      </c>
      <c r="E45" s="24"/>
      <c r="F45" s="24"/>
      <c r="G45" s="74"/>
      <c r="H45" s="26">
        <f>+L45+N45+P45+R45</f>
        <v>16509347</v>
      </c>
      <c r="I45" s="74"/>
      <c r="J45" s="27"/>
      <c r="K45" s="74"/>
      <c r="L45" s="27">
        <v>16402261</v>
      </c>
      <c r="M45" s="74"/>
      <c r="N45" s="27">
        <v>95930</v>
      </c>
      <c r="O45" s="74"/>
      <c r="P45" s="27"/>
      <c r="Q45" s="74"/>
      <c r="R45" s="27">
        <v>11156</v>
      </c>
      <c r="U45" s="27"/>
    </row>
    <row r="46" spans="2:21" ht="19" x14ac:dyDescent="0.4">
      <c r="B46" s="24"/>
      <c r="C46" s="24"/>
      <c r="D46" s="111" t="s">
        <v>70</v>
      </c>
      <c r="E46" s="111"/>
      <c r="F46" s="111"/>
      <c r="G46" s="74"/>
      <c r="H46" s="26">
        <f>+L46+N46+P46+R46</f>
        <v>6245</v>
      </c>
      <c r="I46" s="74"/>
      <c r="J46" s="27"/>
      <c r="K46" s="74"/>
      <c r="L46" s="27">
        <v>6245</v>
      </c>
      <c r="M46" s="74"/>
      <c r="N46" s="27"/>
      <c r="O46" s="74"/>
      <c r="P46" s="27"/>
      <c r="Q46" s="74"/>
      <c r="R46" s="27"/>
    </row>
    <row r="47" spans="2:21" ht="18.75" customHeight="1" x14ac:dyDescent="0.4">
      <c r="B47" s="24"/>
      <c r="C47" s="77"/>
      <c r="D47" s="77" t="s">
        <v>44</v>
      </c>
      <c r="E47" s="24"/>
      <c r="F47" s="24"/>
      <c r="G47" s="74"/>
      <c r="H47" s="26">
        <f>+L47+N47+P47+R47</f>
        <v>203624787</v>
      </c>
      <c r="I47" s="74"/>
      <c r="J47" s="27"/>
      <c r="K47" s="74"/>
      <c r="L47" s="27">
        <v>203620637</v>
      </c>
      <c r="M47" s="74"/>
      <c r="N47" s="27">
        <v>2171</v>
      </c>
      <c r="O47" s="74"/>
      <c r="P47" s="27">
        <v>1979</v>
      </c>
      <c r="Q47" s="74"/>
      <c r="R47" s="27"/>
    </row>
    <row r="48" spans="2:21" ht="18.75" customHeight="1" x14ac:dyDescent="0.4">
      <c r="B48" s="24"/>
      <c r="C48" s="77"/>
      <c r="D48" s="77" t="s">
        <v>46</v>
      </c>
      <c r="E48" s="24"/>
      <c r="F48" s="24"/>
      <c r="G48" s="25"/>
      <c r="H48" s="26">
        <f>+L48+N48+P48+R48</f>
        <v>116258955</v>
      </c>
      <c r="I48" s="26"/>
      <c r="J48" s="27"/>
      <c r="K48" s="25"/>
      <c r="L48" s="27">
        <v>66948288</v>
      </c>
      <c r="M48" s="74"/>
      <c r="N48" s="27">
        <v>31075533</v>
      </c>
      <c r="O48" s="74"/>
      <c r="P48" s="27">
        <v>9506069</v>
      </c>
      <c r="Q48" s="74"/>
      <c r="R48" s="27">
        <v>8729065</v>
      </c>
    </row>
    <row r="49" spans="2:18" ht="18.75" customHeight="1" x14ac:dyDescent="0.4">
      <c r="B49" s="24"/>
      <c r="C49" s="77"/>
      <c r="D49" s="77" t="s">
        <v>47</v>
      </c>
      <c r="E49" s="24"/>
      <c r="F49" s="24"/>
      <c r="G49" s="25"/>
      <c r="H49" s="26">
        <f>+L49+N49+P49+R49</f>
        <v>226434874</v>
      </c>
      <c r="I49" s="26"/>
      <c r="J49" s="107"/>
      <c r="K49" s="25"/>
      <c r="L49" s="27">
        <v>215133952</v>
      </c>
      <c r="M49" s="27"/>
      <c r="N49" s="27">
        <v>2062500</v>
      </c>
      <c r="O49" s="27"/>
      <c r="P49" s="27">
        <v>9145698</v>
      </c>
      <c r="Q49" s="27"/>
      <c r="R49" s="27">
        <v>92724</v>
      </c>
    </row>
    <row r="50" spans="2:18" ht="18.75" customHeight="1" x14ac:dyDescent="0.4">
      <c r="B50" s="24"/>
      <c r="C50" s="77"/>
      <c r="D50" s="77" t="s">
        <v>48</v>
      </c>
      <c r="E50" s="24"/>
      <c r="F50" s="24"/>
      <c r="G50" s="25"/>
      <c r="H50" s="26"/>
      <c r="I50" s="26"/>
      <c r="J50" s="27">
        <f>-(-L50-N50-P50-R50)</f>
        <v>218668057</v>
      </c>
      <c r="K50" s="25"/>
      <c r="L50" s="27">
        <v>1751290</v>
      </c>
      <c r="N50" s="27">
        <v>690941</v>
      </c>
      <c r="P50" s="27"/>
      <c r="Q50" s="27"/>
      <c r="R50" s="27">
        <v>216225826</v>
      </c>
    </row>
    <row r="51" spans="2:18" ht="18.75" hidden="1" customHeight="1" x14ac:dyDescent="0.4">
      <c r="B51" s="24"/>
      <c r="C51" s="77"/>
      <c r="D51" s="77" t="s">
        <v>49</v>
      </c>
      <c r="E51" s="24"/>
      <c r="F51" s="24"/>
      <c r="G51" s="25"/>
      <c r="H51" s="26"/>
      <c r="I51" s="26"/>
      <c r="J51" s="27">
        <f>-(-L51-N51-P51-R51)</f>
        <v>0</v>
      </c>
      <c r="K51" s="25"/>
      <c r="L51" s="27"/>
      <c r="M51" s="26"/>
      <c r="N51" s="27"/>
      <c r="O51" s="26"/>
      <c r="P51" s="27"/>
      <c r="Q51" s="27"/>
      <c r="R51" s="27"/>
    </row>
    <row r="52" spans="2:18" ht="19" x14ac:dyDescent="0.4">
      <c r="B52" s="24"/>
      <c r="C52" s="77"/>
      <c r="D52" s="77" t="s">
        <v>51</v>
      </c>
      <c r="E52" s="24"/>
      <c r="F52" s="24"/>
      <c r="G52" s="25"/>
      <c r="H52" s="26"/>
      <c r="I52" s="26"/>
      <c r="J52" s="107">
        <f>-(-L52-N52-P52-R52)</f>
        <v>1714999660</v>
      </c>
      <c r="K52" s="25"/>
      <c r="L52" s="27">
        <v>282206021</v>
      </c>
      <c r="M52" s="26"/>
      <c r="N52" s="27"/>
      <c r="O52" s="26"/>
      <c r="P52" s="27">
        <v>1432793639</v>
      </c>
      <c r="Q52" s="27"/>
      <c r="R52" s="27"/>
    </row>
    <row r="53" spans="2:18" ht="3.75" customHeight="1" x14ac:dyDescent="0.4">
      <c r="B53" s="24"/>
      <c r="C53" s="24"/>
      <c r="D53" s="87"/>
      <c r="E53" s="24"/>
      <c r="F53" s="24"/>
      <c r="G53" s="25"/>
      <c r="H53" s="26"/>
      <c r="I53" s="26"/>
      <c r="J53" s="27"/>
      <c r="K53" s="25"/>
      <c r="L53" s="27"/>
      <c r="M53" s="26"/>
      <c r="N53" s="27"/>
      <c r="O53" s="26"/>
      <c r="P53" s="27"/>
      <c r="Q53" s="26"/>
      <c r="R53" s="27"/>
    </row>
    <row r="54" spans="2:18" ht="19" x14ac:dyDescent="0.4">
      <c r="B54" s="24"/>
      <c r="C54" s="24"/>
      <c r="D54" s="24"/>
      <c r="E54" s="77" t="s">
        <v>52</v>
      </c>
      <c r="F54" s="24"/>
      <c r="G54" s="25"/>
      <c r="H54" s="78">
        <f>SUM(H43:H53)</f>
        <v>810827621</v>
      </c>
      <c r="I54" s="26"/>
      <c r="J54" s="79">
        <f>SUM(J50:J53)</f>
        <v>1933667717</v>
      </c>
      <c r="K54" s="25"/>
      <c r="L54" s="78">
        <f>SUM(L43:L53)</f>
        <v>799957674</v>
      </c>
      <c r="M54" s="26"/>
      <c r="N54" s="78">
        <f>SUM(N43:N53)</f>
        <v>237453344</v>
      </c>
      <c r="O54" s="26"/>
      <c r="P54" s="78">
        <f>SUM(P43:P53)</f>
        <v>1451518549</v>
      </c>
      <c r="Q54" s="26"/>
      <c r="R54" s="78">
        <f>SUM(R43:R53)</f>
        <v>255565771</v>
      </c>
    </row>
    <row r="55" spans="2:18" ht="4.5" customHeight="1" x14ac:dyDescent="0.4">
      <c r="B55" s="24"/>
      <c r="C55" s="73"/>
      <c r="D55" s="24"/>
      <c r="E55" s="24"/>
      <c r="F55" s="24"/>
      <c r="G55" s="25"/>
      <c r="H55" s="26"/>
      <c r="I55" s="26"/>
      <c r="J55" s="26"/>
      <c r="K55" s="25"/>
      <c r="L55" s="26"/>
      <c r="M55" s="26"/>
      <c r="N55" s="26"/>
      <c r="O55" s="26"/>
      <c r="P55" s="26"/>
      <c r="Q55" s="26"/>
      <c r="R55" s="26"/>
    </row>
    <row r="56" spans="2:18" ht="21" customHeight="1" x14ac:dyDescent="0.4">
      <c r="B56" s="24"/>
      <c r="C56" s="73" t="s">
        <v>53</v>
      </c>
      <c r="D56" s="24"/>
      <c r="E56" s="24"/>
      <c r="F56" s="24"/>
      <c r="G56" s="25"/>
      <c r="H56" s="26"/>
      <c r="I56" s="26"/>
      <c r="J56" s="26"/>
      <c r="K56" s="25"/>
      <c r="L56" s="26"/>
      <c r="M56" s="26"/>
      <c r="N56" s="26"/>
      <c r="O56" s="26"/>
      <c r="P56" s="26"/>
      <c r="Q56" s="26"/>
      <c r="R56" s="26"/>
    </row>
    <row r="57" spans="2:18" ht="21" customHeight="1" x14ac:dyDescent="0.4">
      <c r="B57" s="24"/>
      <c r="C57" s="77"/>
      <c r="D57" s="77" t="s">
        <v>54</v>
      </c>
      <c r="E57" s="24"/>
      <c r="F57" s="24"/>
      <c r="G57" s="25"/>
      <c r="H57" s="90">
        <f>+L57+N57+P57+R57</f>
        <v>1998457354</v>
      </c>
      <c r="I57" s="26"/>
      <c r="J57" s="26"/>
      <c r="K57" s="25"/>
      <c r="L57" s="90"/>
      <c r="M57" s="26"/>
      <c r="N57" s="26"/>
      <c r="O57" s="26"/>
      <c r="P57" s="27">
        <v>1998457354</v>
      </c>
      <c r="Q57" s="26"/>
      <c r="R57" s="26"/>
    </row>
    <row r="58" spans="2:18" ht="20.25" customHeight="1" x14ac:dyDescent="0.4">
      <c r="B58" s="73"/>
      <c r="C58" s="77"/>
      <c r="D58" s="77" t="s">
        <v>55</v>
      </c>
      <c r="E58" s="24"/>
      <c r="F58" s="24"/>
      <c r="G58" s="25"/>
      <c r="H58" s="90">
        <f>+L58+N58+P58+R58</f>
        <v>20673410</v>
      </c>
      <c r="I58" s="26"/>
      <c r="J58" s="90"/>
      <c r="K58" s="25"/>
      <c r="L58" s="90">
        <v>20673410</v>
      </c>
      <c r="M58" s="26"/>
      <c r="N58" s="90"/>
      <c r="O58" s="26"/>
      <c r="P58" s="90"/>
      <c r="Q58" s="26"/>
      <c r="R58" s="90"/>
    </row>
    <row r="59" spans="2:18" ht="3" customHeight="1" x14ac:dyDescent="0.4">
      <c r="B59" s="24"/>
      <c r="C59" s="24"/>
      <c r="D59" s="87"/>
      <c r="E59" s="24"/>
      <c r="F59" s="24"/>
      <c r="G59" s="25"/>
      <c r="H59" s="91"/>
      <c r="I59" s="26"/>
      <c r="J59" s="27"/>
      <c r="K59" s="25"/>
      <c r="L59" s="27"/>
      <c r="M59" s="26"/>
      <c r="N59" s="27"/>
      <c r="O59" s="26"/>
      <c r="P59" s="27"/>
      <c r="Q59" s="26"/>
      <c r="R59" s="27"/>
    </row>
    <row r="60" spans="2:18" ht="18.75" customHeight="1" x14ac:dyDescent="0.4">
      <c r="B60" s="73"/>
      <c r="C60" s="24"/>
      <c r="D60" s="24"/>
      <c r="E60" s="73" t="s">
        <v>56</v>
      </c>
      <c r="F60" s="24"/>
      <c r="G60" s="25"/>
      <c r="H60" s="26">
        <f>+H58+H57</f>
        <v>2019130764</v>
      </c>
      <c r="I60" s="26"/>
      <c r="J60" s="92"/>
      <c r="K60" s="25"/>
      <c r="L60" s="78">
        <f>+L58+L57</f>
        <v>20673410</v>
      </c>
      <c r="M60" s="26"/>
      <c r="N60" s="109">
        <f>+N58+N57</f>
        <v>0</v>
      </c>
      <c r="O60" s="26"/>
      <c r="P60" s="78">
        <f>+P58+P57</f>
        <v>1998457354</v>
      </c>
      <c r="Q60" s="26"/>
      <c r="R60" s="109">
        <f>+R58+R57</f>
        <v>0</v>
      </c>
    </row>
    <row r="61" spans="2:18" ht="3" customHeight="1" x14ac:dyDescent="0.4">
      <c r="B61" s="73"/>
      <c r="C61" s="24"/>
      <c r="D61" s="24"/>
      <c r="E61" s="24"/>
      <c r="F61" s="24"/>
      <c r="G61" s="25"/>
      <c r="H61" s="91"/>
      <c r="I61" s="26"/>
      <c r="J61" s="93"/>
      <c r="K61" s="25"/>
      <c r="L61" s="93"/>
      <c r="M61" s="26"/>
      <c r="N61" s="93"/>
      <c r="O61" s="26"/>
      <c r="P61" s="93"/>
      <c r="Q61" s="26"/>
      <c r="R61" s="93"/>
    </row>
    <row r="62" spans="2:18" ht="18.75" customHeight="1" x14ac:dyDescent="0.4">
      <c r="B62" s="73"/>
      <c r="C62" s="24"/>
      <c r="D62" s="87"/>
      <c r="E62" s="73" t="s">
        <v>57</v>
      </c>
      <c r="F62" s="24"/>
      <c r="G62" s="25"/>
      <c r="H62" s="94">
        <f>H54+H60</f>
        <v>2829958385</v>
      </c>
      <c r="I62" s="26"/>
      <c r="J62" s="94">
        <f>J54+J60</f>
        <v>1933667717</v>
      </c>
      <c r="K62" s="25"/>
      <c r="L62" s="94">
        <f>L54+L60</f>
        <v>820631084</v>
      </c>
      <c r="M62" s="26"/>
      <c r="N62" s="94">
        <f>N54+N60</f>
        <v>237453344</v>
      </c>
      <c r="O62" s="26"/>
      <c r="P62" s="94">
        <f>P54+P60</f>
        <v>3449975903</v>
      </c>
      <c r="Q62" s="26"/>
      <c r="R62" s="94">
        <f>R54+R60</f>
        <v>255565771</v>
      </c>
    </row>
    <row r="63" spans="2:18" ht="18.75" customHeight="1" x14ac:dyDescent="0.4">
      <c r="B63" s="72" t="s">
        <v>58</v>
      </c>
      <c r="C63" s="95"/>
      <c r="D63" s="24"/>
      <c r="E63" s="24"/>
      <c r="F63" s="24"/>
      <c r="G63" s="25"/>
      <c r="H63" s="90">
        <f>+L63+N63+P63+R63</f>
        <v>9162520389</v>
      </c>
      <c r="I63" s="26"/>
      <c r="J63" s="27"/>
      <c r="K63" s="25"/>
      <c r="L63" s="27">
        <v>553039591</v>
      </c>
      <c r="M63" s="25"/>
      <c r="N63" s="27">
        <v>2324571587</v>
      </c>
      <c r="O63" s="108"/>
      <c r="P63" s="108">
        <v>5375401531</v>
      </c>
      <c r="Q63" s="108"/>
      <c r="R63" s="108">
        <v>909507680</v>
      </c>
    </row>
    <row r="64" spans="2:18" ht="21.75" customHeight="1" thickBot="1" x14ac:dyDescent="0.45">
      <c r="B64" s="72" t="s">
        <v>59</v>
      </c>
      <c r="C64" s="24"/>
      <c r="D64" s="24"/>
      <c r="E64" s="24"/>
      <c r="F64" s="24"/>
      <c r="G64" s="81" t="s">
        <v>37</v>
      </c>
      <c r="H64" s="82">
        <f>+H62+H63</f>
        <v>11992478774</v>
      </c>
      <c r="I64" s="81" t="s">
        <v>15</v>
      </c>
      <c r="J64" s="82">
        <f>+J62+J63</f>
        <v>1933667717</v>
      </c>
      <c r="K64" s="83" t="s">
        <v>15</v>
      </c>
      <c r="L64" s="82">
        <f>+L62+L63</f>
        <v>1373670675</v>
      </c>
      <c r="M64" s="81" t="s">
        <v>15</v>
      </c>
      <c r="N64" s="82">
        <f>+N62+N63</f>
        <v>2562024931</v>
      </c>
      <c r="O64" s="81" t="s">
        <v>37</v>
      </c>
      <c r="P64" s="82">
        <f>+P62+P63</f>
        <v>8825377434</v>
      </c>
      <c r="Q64" s="81" t="s">
        <v>15</v>
      </c>
      <c r="R64" s="82">
        <f>+R62+R63</f>
        <v>1165073451</v>
      </c>
    </row>
    <row r="65" spans="2:18" ht="16.5" customHeight="1" thickTop="1" x14ac:dyDescent="0.4">
      <c r="B65" s="73"/>
      <c r="C65" s="24"/>
      <c r="D65" s="24"/>
      <c r="E65" s="24"/>
      <c r="F65" s="24"/>
      <c r="G65" s="81"/>
      <c r="H65" s="96"/>
      <c r="I65" s="81"/>
      <c r="J65" s="96"/>
      <c r="K65" s="83"/>
      <c r="L65" s="96"/>
      <c r="M65" s="81"/>
      <c r="N65" s="96"/>
      <c r="O65" s="81"/>
      <c r="P65" s="96"/>
      <c r="Q65" s="81"/>
      <c r="R65" s="96"/>
    </row>
    <row r="66" spans="2:18" ht="21.75" customHeight="1" x14ac:dyDescent="0.4">
      <c r="B66" s="73"/>
      <c r="C66" s="24"/>
      <c r="D66" s="24"/>
      <c r="E66" s="24"/>
      <c r="F66" s="24"/>
      <c r="G66" s="81"/>
      <c r="H66" s="96"/>
      <c r="I66" s="81"/>
      <c r="J66" s="96"/>
      <c r="K66" s="83"/>
      <c r="L66" s="96"/>
      <c r="M66" s="81"/>
      <c r="N66" s="96"/>
      <c r="O66" s="81"/>
      <c r="P66" s="96"/>
      <c r="Q66" s="81"/>
      <c r="R66" s="96"/>
    </row>
    <row r="67" spans="2:18" ht="3" customHeight="1" x14ac:dyDescent="0.4">
      <c r="B67" s="60"/>
      <c r="C67" s="97"/>
      <c r="D67" s="60"/>
      <c r="E67" s="60"/>
      <c r="F67" s="60"/>
      <c r="G67" s="98"/>
      <c r="H67" s="99"/>
      <c r="I67" s="26"/>
      <c r="J67" s="99"/>
      <c r="K67" s="98"/>
      <c r="L67" s="99"/>
      <c r="M67" s="26"/>
      <c r="N67" s="99"/>
      <c r="O67" s="26"/>
      <c r="P67" s="99"/>
      <c r="Q67" s="26"/>
      <c r="R67" s="99"/>
    </row>
    <row r="68" spans="2:18" ht="21.5" x14ac:dyDescent="0.45">
      <c r="B68" s="112"/>
      <c r="C68" s="112"/>
      <c r="D68" s="112"/>
      <c r="E68" s="112"/>
      <c r="F68" s="112"/>
      <c r="G68" s="112"/>
      <c r="H68" s="112"/>
      <c r="I68" s="112"/>
      <c r="J68" s="112"/>
      <c r="K68" s="112"/>
      <c r="L68" s="112"/>
      <c r="M68" s="112"/>
      <c r="N68" s="112"/>
      <c r="O68" s="112"/>
      <c r="P68" s="112"/>
      <c r="Q68" s="112"/>
      <c r="R68" s="112"/>
    </row>
    <row r="69" spans="2:18" ht="2.25" customHeight="1" x14ac:dyDescent="0.35">
      <c r="G69" s="100"/>
      <c r="H69" s="101"/>
      <c r="I69" s="102"/>
      <c r="J69" s="102"/>
      <c r="K69" s="100"/>
      <c r="L69" s="102"/>
      <c r="M69" s="102"/>
      <c r="N69" s="102"/>
      <c r="O69" s="102"/>
      <c r="P69" s="102"/>
      <c r="Q69" s="102"/>
      <c r="R69" s="102"/>
    </row>
    <row r="73" spans="2:18" x14ac:dyDescent="0.35">
      <c r="H73" s="59">
        <f>H37-H64</f>
        <v>0</v>
      </c>
      <c r="J73" s="59">
        <f>J37-J64</f>
        <v>0</v>
      </c>
      <c r="L73" s="59">
        <f>L37-L64</f>
        <v>0</v>
      </c>
      <c r="N73" s="59">
        <f>N37-N64</f>
        <v>0</v>
      </c>
      <c r="P73" s="59">
        <f>P37-P64</f>
        <v>0</v>
      </c>
      <c r="R73" s="59">
        <f>R37-R64</f>
        <v>0</v>
      </c>
    </row>
    <row r="166" spans="8:18" x14ac:dyDescent="0.35">
      <c r="J166" s="59" t="s">
        <v>3</v>
      </c>
      <c r="N166" s="104" t="s">
        <v>3</v>
      </c>
      <c r="O166" s="104" t="s">
        <v>60</v>
      </c>
      <c r="R166" s="104" t="s">
        <v>61</v>
      </c>
    </row>
    <row r="167" spans="8:18" x14ac:dyDescent="0.35">
      <c r="H167" s="105" t="s">
        <v>62</v>
      </c>
      <c r="J167" s="104" t="s">
        <v>63</v>
      </c>
      <c r="L167" s="104" t="s">
        <v>62</v>
      </c>
      <c r="N167" s="104" t="s">
        <v>63</v>
      </c>
      <c r="O167" s="104" t="s">
        <v>64</v>
      </c>
      <c r="R167" s="104" t="s">
        <v>65</v>
      </c>
    </row>
  </sheetData>
  <mergeCells count="2">
    <mergeCell ref="D46:F46"/>
    <mergeCell ref="B68:R68"/>
  </mergeCells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MSDraw" shapeId="26625" r:id="rId3">
          <objectPr defaultSize="0" autoPict="0" r:id="rId4">
            <anchor moveWithCells="1" sizeWithCells="1">
              <from>
                <xdr:col>17</xdr:col>
                <xdr:colOff>939800</xdr:colOff>
                <xdr:row>64</xdr:row>
                <xdr:rowOff>38100</xdr:rowOff>
              </from>
              <to>
                <xdr:col>18</xdr:col>
                <xdr:colOff>38100</xdr:colOff>
                <xdr:row>66</xdr:row>
                <xdr:rowOff>0</xdr:rowOff>
              </to>
            </anchor>
          </objectPr>
        </oleObject>
      </mc:Choice>
      <mc:Fallback>
        <oleObject progId="MSDraw" shapeId="26625" r:id="rId3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6F17EB-3437-41FC-BA4E-0F130720B663}">
  <dimension ref="B1:U167"/>
  <sheetViews>
    <sheetView topLeftCell="A16" zoomScale="70" zoomScaleNormal="70" workbookViewId="0">
      <selection activeCell="J29" sqref="J29"/>
    </sheetView>
  </sheetViews>
  <sheetFormatPr baseColWidth="10" defaultColWidth="12" defaultRowHeight="15.5" x14ac:dyDescent="0.35"/>
  <cols>
    <col min="1" max="1" width="2.90625" style="59" customWidth="1"/>
    <col min="2" max="2" width="2.6328125" style="59" customWidth="1"/>
    <col min="3" max="3" width="1.81640625" style="59" customWidth="1"/>
    <col min="4" max="4" width="3.08984375" style="59" customWidth="1"/>
    <col min="5" max="5" width="4.6328125" style="59" customWidth="1"/>
    <col min="6" max="6" width="55.1796875" style="59" customWidth="1"/>
    <col min="7" max="7" width="3" style="59" customWidth="1"/>
    <col min="8" max="8" width="21.90625" style="59" customWidth="1"/>
    <col min="9" max="9" width="4.36328125" style="59" customWidth="1"/>
    <col min="10" max="10" width="22.6328125" style="59" bestFit="1" customWidth="1"/>
    <col min="11" max="11" width="4.36328125" style="59" customWidth="1"/>
    <col min="12" max="12" width="23.1796875" style="59" customWidth="1"/>
    <col min="13" max="13" width="4.36328125" style="59" customWidth="1"/>
    <col min="14" max="14" width="23.36328125" style="59" customWidth="1"/>
    <col min="15" max="15" width="4.36328125" style="59" customWidth="1"/>
    <col min="16" max="16" width="24.6328125" style="59" customWidth="1"/>
    <col min="17" max="17" width="4.453125" style="59" customWidth="1"/>
    <col min="18" max="18" width="24.90625" style="59" customWidth="1"/>
    <col min="19" max="19" width="1.1796875" style="59" customWidth="1"/>
    <col min="20" max="20" width="12" style="59"/>
    <col min="21" max="21" width="16.6328125" style="59" customWidth="1"/>
    <col min="22" max="22" width="17" style="59" customWidth="1"/>
    <col min="23" max="23" width="15.1796875" style="59" customWidth="1"/>
    <col min="24" max="24" width="17.08984375" style="59" customWidth="1"/>
    <col min="25" max="16384" width="12" style="59"/>
  </cols>
  <sheetData>
    <row r="1" spans="2:21" ht="10.5" customHeight="1" x14ac:dyDescent="0.35"/>
    <row r="2" spans="2:21" ht="2.25" customHeight="1" x14ac:dyDescent="0.35"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</row>
    <row r="3" spans="2:21" ht="6.75" customHeight="1" x14ac:dyDescent="0.35"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</row>
    <row r="4" spans="2:21" ht="6.75" customHeight="1" x14ac:dyDescent="0.35"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</row>
    <row r="5" spans="2:21" s="62" customFormat="1" ht="33" customHeight="1" x14ac:dyDescent="0.4">
      <c r="B5" s="61" t="s">
        <v>0</v>
      </c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59"/>
      <c r="U5" s="63"/>
    </row>
    <row r="6" spans="2:21" s="62" customFormat="1" ht="33" customHeight="1" x14ac:dyDescent="0.4">
      <c r="B6" s="64" t="s">
        <v>1</v>
      </c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59"/>
      <c r="U6" s="63"/>
    </row>
    <row r="7" spans="2:21" s="62" customFormat="1" ht="33" customHeight="1" x14ac:dyDescent="0.35">
      <c r="B7" s="106" t="s">
        <v>82</v>
      </c>
      <c r="C7" s="106"/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106"/>
      <c r="P7" s="106"/>
      <c r="Q7" s="106"/>
      <c r="R7" s="106"/>
      <c r="S7" s="59"/>
    </row>
    <row r="8" spans="2:21" s="62" customFormat="1" ht="33" customHeight="1" x14ac:dyDescent="0.35">
      <c r="B8" s="106" t="s">
        <v>80</v>
      </c>
      <c r="C8" s="106"/>
      <c r="D8" s="106"/>
      <c r="E8" s="106"/>
      <c r="F8" s="106"/>
      <c r="G8" s="106"/>
      <c r="H8" s="106"/>
      <c r="I8" s="106"/>
      <c r="J8" s="106"/>
      <c r="K8" s="106"/>
      <c r="L8" s="106"/>
      <c r="M8" s="106"/>
      <c r="N8" s="106"/>
      <c r="O8" s="106"/>
      <c r="P8" s="106"/>
      <c r="Q8" s="106"/>
      <c r="R8" s="106"/>
      <c r="S8" s="59"/>
    </row>
    <row r="9" spans="2:21" ht="19" x14ac:dyDescent="0.35">
      <c r="B9" s="60"/>
      <c r="C9" s="60"/>
      <c r="D9" s="60"/>
      <c r="E9" s="60"/>
      <c r="F9" s="60"/>
      <c r="G9" s="60"/>
      <c r="H9" s="65"/>
      <c r="I9" s="66"/>
      <c r="J9" s="66"/>
      <c r="K9" s="66"/>
      <c r="L9" s="66"/>
      <c r="M9" s="66"/>
      <c r="N9" s="66" t="s">
        <v>3</v>
      </c>
      <c r="O9" s="66"/>
      <c r="P9" s="66" t="s">
        <v>4</v>
      </c>
      <c r="Q9" s="66"/>
      <c r="R9" s="66" t="s">
        <v>5</v>
      </c>
    </row>
    <row r="10" spans="2:21" ht="19" x14ac:dyDescent="0.35">
      <c r="B10" s="67"/>
      <c r="C10" s="60"/>
      <c r="D10" s="60"/>
      <c r="E10" s="60"/>
      <c r="F10" s="60"/>
      <c r="G10" s="60"/>
      <c r="H10" s="65" t="s">
        <v>6</v>
      </c>
      <c r="I10" s="66"/>
      <c r="J10" s="66" t="s">
        <v>7</v>
      </c>
      <c r="K10" s="66"/>
      <c r="L10" s="68" t="s">
        <v>8</v>
      </c>
      <c r="M10" s="69"/>
      <c r="N10" s="66" t="s">
        <v>9</v>
      </c>
      <c r="O10" s="66"/>
      <c r="P10" s="66" t="s">
        <v>10</v>
      </c>
      <c r="Q10" s="66"/>
      <c r="R10" s="66" t="s">
        <v>11</v>
      </c>
    </row>
    <row r="11" spans="2:21" ht="3" customHeight="1" thickBot="1" x14ac:dyDescent="0.4">
      <c r="B11" s="70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  <c r="Q11" s="71"/>
      <c r="R11" s="71"/>
    </row>
    <row r="12" spans="2:21" ht="3" customHeight="1" x14ac:dyDescent="0.35">
      <c r="B12" s="60"/>
      <c r="C12" s="60"/>
      <c r="D12" s="60"/>
      <c r="E12" s="60"/>
      <c r="F12" s="60"/>
      <c r="G12" s="60"/>
      <c r="H12" s="60"/>
      <c r="I12" s="60"/>
      <c r="J12" s="60"/>
      <c r="K12" s="60"/>
      <c r="L12" s="60"/>
      <c r="M12" s="60"/>
      <c r="N12" s="60"/>
      <c r="O12" s="60"/>
      <c r="P12" s="60"/>
      <c r="Q12" s="60"/>
      <c r="R12" s="60"/>
    </row>
    <row r="13" spans="2:21" ht="21" customHeight="1" x14ac:dyDescent="0.4">
      <c r="B13" s="72" t="s">
        <v>12</v>
      </c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</row>
    <row r="14" spans="2:21" ht="21.75" customHeight="1" x14ac:dyDescent="0.4">
      <c r="B14" s="24"/>
      <c r="C14" s="73" t="s">
        <v>13</v>
      </c>
      <c r="D14" s="24"/>
      <c r="E14" s="24"/>
      <c r="F14" s="24"/>
      <c r="G14" s="25"/>
      <c r="H14" s="26"/>
      <c r="I14" s="26"/>
      <c r="J14" s="26"/>
      <c r="K14" s="25"/>
      <c r="L14" s="26"/>
      <c r="M14" s="26"/>
      <c r="N14" s="26"/>
      <c r="O14" s="26"/>
      <c r="P14" s="26"/>
      <c r="Q14" s="26"/>
      <c r="R14" s="26"/>
    </row>
    <row r="15" spans="2:21" ht="19" x14ac:dyDescent="0.4">
      <c r="B15" s="24"/>
      <c r="C15" s="23"/>
      <c r="D15" s="23" t="s">
        <v>14</v>
      </c>
      <c r="E15" s="24"/>
      <c r="F15" s="24"/>
      <c r="G15" s="74" t="s">
        <v>15</v>
      </c>
      <c r="H15" s="26">
        <f>+L15+N15+P15+R15</f>
        <v>2261101793</v>
      </c>
      <c r="I15" s="75" t="s">
        <v>15</v>
      </c>
      <c r="J15" s="27"/>
      <c r="K15" s="74" t="s">
        <v>15</v>
      </c>
      <c r="L15" s="27">
        <v>593950973</v>
      </c>
      <c r="M15" s="75" t="s">
        <v>15</v>
      </c>
      <c r="N15" s="27">
        <v>874537512</v>
      </c>
      <c r="O15" s="75" t="s">
        <v>15</v>
      </c>
      <c r="P15" s="27">
        <v>582308131</v>
      </c>
      <c r="Q15" s="75" t="s">
        <v>15</v>
      </c>
      <c r="R15" s="27">
        <v>210305177</v>
      </c>
    </row>
    <row r="16" spans="2:21" ht="19" x14ac:dyDescent="0.4">
      <c r="B16" s="24"/>
      <c r="C16" s="23"/>
      <c r="D16" s="23" t="s">
        <v>16</v>
      </c>
      <c r="E16" s="24"/>
      <c r="F16" s="24"/>
      <c r="G16" s="25"/>
      <c r="H16" s="26">
        <f>+L16+N16+P16+R16</f>
        <v>147001368</v>
      </c>
      <c r="I16" s="26"/>
      <c r="J16" s="27"/>
      <c r="K16" s="25"/>
      <c r="L16" s="27">
        <v>534613</v>
      </c>
      <c r="M16" s="26"/>
      <c r="N16" s="27"/>
      <c r="O16" s="26"/>
      <c r="P16" s="27">
        <v>136160153</v>
      </c>
      <c r="Q16" s="26"/>
      <c r="R16" s="27">
        <v>10306602</v>
      </c>
    </row>
    <row r="17" spans="2:18" ht="19" x14ac:dyDescent="0.4">
      <c r="B17" s="24"/>
      <c r="C17" s="23"/>
      <c r="D17" s="23" t="s">
        <v>17</v>
      </c>
      <c r="E17" s="24"/>
      <c r="F17" s="24"/>
      <c r="G17" s="25"/>
      <c r="H17" s="26">
        <f>+L17+N17+P17+R17</f>
        <v>48377336</v>
      </c>
      <c r="I17" s="26"/>
      <c r="J17" s="27"/>
      <c r="K17" s="25"/>
      <c r="L17" s="27">
        <v>8526086</v>
      </c>
      <c r="M17" s="26"/>
      <c r="N17" s="27">
        <v>-3847370</v>
      </c>
      <c r="O17" s="26"/>
      <c r="P17" s="27">
        <v>39974856</v>
      </c>
      <c r="Q17" s="26"/>
      <c r="R17" s="27">
        <v>3723764</v>
      </c>
    </row>
    <row r="18" spans="2:18" ht="19" x14ac:dyDescent="0.4">
      <c r="B18" s="24"/>
      <c r="C18" s="23"/>
      <c r="D18" s="23" t="s">
        <v>18</v>
      </c>
      <c r="E18" s="24"/>
      <c r="F18" s="24"/>
      <c r="G18" s="25"/>
      <c r="H18" s="26">
        <f>+L18+N18+P18+R18</f>
        <v>100931785</v>
      </c>
      <c r="I18" s="26"/>
      <c r="J18" s="27"/>
      <c r="K18" s="25"/>
      <c r="L18" s="27">
        <v>15450450</v>
      </c>
      <c r="M18" s="26"/>
      <c r="N18" s="27">
        <v>4091359</v>
      </c>
      <c r="O18" s="26"/>
      <c r="P18" s="27">
        <v>79720347</v>
      </c>
      <c r="Q18" s="26"/>
      <c r="R18" s="27">
        <v>1669629</v>
      </c>
    </row>
    <row r="19" spans="2:18" ht="19" x14ac:dyDescent="0.4">
      <c r="B19" s="24"/>
      <c r="C19" s="23"/>
      <c r="D19" s="23" t="s">
        <v>20</v>
      </c>
      <c r="E19" s="24"/>
      <c r="F19" s="24"/>
      <c r="G19" s="25"/>
      <c r="H19" s="26"/>
      <c r="I19" s="26"/>
      <c r="J19" s="27">
        <f>-(-L19-N19-P19-R19)</f>
        <v>189805045</v>
      </c>
      <c r="K19" s="25"/>
      <c r="L19" s="27">
        <v>172718164</v>
      </c>
      <c r="N19" s="26"/>
      <c r="P19" s="27">
        <v>2341567</v>
      </c>
      <c r="Q19" s="26"/>
      <c r="R19" s="26">
        <v>14745314</v>
      </c>
    </row>
    <row r="20" spans="2:18" ht="19" x14ac:dyDescent="0.4">
      <c r="B20" s="24"/>
      <c r="C20" s="23"/>
      <c r="D20" s="23" t="s">
        <v>21</v>
      </c>
      <c r="E20" s="24"/>
      <c r="F20" s="24"/>
      <c r="G20" s="25"/>
      <c r="H20" s="26"/>
      <c r="I20" s="26"/>
      <c r="J20" s="27">
        <f>-(-L20-N20-P20-R20)</f>
        <v>17987233</v>
      </c>
      <c r="K20" s="25"/>
      <c r="L20" s="27"/>
      <c r="M20" s="26"/>
      <c r="N20" s="27"/>
      <c r="O20" s="26"/>
      <c r="P20" s="27">
        <v>17987233</v>
      </c>
      <c r="Q20" s="26"/>
      <c r="R20" s="27"/>
    </row>
    <row r="21" spans="2:18" ht="19" x14ac:dyDescent="0.4">
      <c r="B21" s="24"/>
      <c r="C21" s="23"/>
      <c r="D21" s="23" t="s">
        <v>22</v>
      </c>
      <c r="E21" s="24"/>
      <c r="F21" s="24"/>
      <c r="G21" s="25"/>
      <c r="H21" s="26"/>
      <c r="I21" s="26"/>
      <c r="J21" s="107">
        <f>-(-L21-N21-P21-R21)</f>
        <v>2014892631</v>
      </c>
      <c r="K21" s="25"/>
      <c r="L21" s="27">
        <v>57681605</v>
      </c>
      <c r="M21" s="26"/>
      <c r="N21" s="27">
        <v>307907206</v>
      </c>
      <c r="O21" s="26"/>
      <c r="P21" s="27">
        <v>1058414716</v>
      </c>
      <c r="Q21" s="26"/>
      <c r="R21" s="27">
        <v>590889104</v>
      </c>
    </row>
    <row r="22" spans="2:18" ht="19" x14ac:dyDescent="0.4">
      <c r="B22" s="24"/>
      <c r="C22" s="23"/>
      <c r="D22" s="23" t="s">
        <v>23</v>
      </c>
      <c r="E22" s="24"/>
      <c r="F22" s="24"/>
      <c r="G22" s="25"/>
      <c r="H22" s="26">
        <f>+L22+N22+P22+R22</f>
        <v>305114198</v>
      </c>
      <c r="I22" s="26"/>
      <c r="J22" s="27"/>
      <c r="K22" s="25"/>
      <c r="L22" s="27">
        <v>7724839</v>
      </c>
      <c r="M22" s="26"/>
      <c r="N22" s="27">
        <v>186232272</v>
      </c>
      <c r="O22" s="26"/>
      <c r="P22" s="27"/>
      <c r="Q22" s="26"/>
      <c r="R22" s="27">
        <v>111157087</v>
      </c>
    </row>
    <row r="23" spans="2:18" ht="19" hidden="1" x14ac:dyDescent="0.4">
      <c r="B23" s="24"/>
      <c r="C23" s="23"/>
      <c r="D23" s="23" t="s">
        <v>24</v>
      </c>
      <c r="E23" s="24"/>
      <c r="F23" s="24"/>
      <c r="G23" s="25"/>
      <c r="H23" s="26">
        <f>+P23</f>
        <v>0</v>
      </c>
      <c r="I23" s="26"/>
      <c r="J23" s="27"/>
      <c r="K23" s="25"/>
      <c r="L23" s="27"/>
      <c r="M23" s="26"/>
      <c r="N23" s="27"/>
      <c r="O23" s="26"/>
      <c r="P23" s="27"/>
      <c r="Q23" s="26"/>
      <c r="R23" s="27"/>
    </row>
    <row r="24" spans="2:18" ht="19" x14ac:dyDescent="0.4">
      <c r="B24" s="24"/>
      <c r="C24" s="23"/>
      <c r="D24" s="23" t="s">
        <v>25</v>
      </c>
      <c r="E24" s="24"/>
      <c r="F24" s="24"/>
      <c r="G24" s="25"/>
      <c r="H24" s="26">
        <f>+P24</f>
        <v>1438614</v>
      </c>
      <c r="I24" s="26"/>
      <c r="J24" s="27"/>
      <c r="K24" s="25"/>
      <c r="L24" s="27"/>
      <c r="M24" s="26"/>
      <c r="N24" s="27"/>
      <c r="O24" s="26"/>
      <c r="P24" s="27">
        <v>1438614</v>
      </c>
      <c r="Q24" s="26"/>
      <c r="R24" s="27"/>
    </row>
    <row r="25" spans="2:18" ht="19" x14ac:dyDescent="0.4">
      <c r="B25" s="24"/>
      <c r="C25" s="24"/>
      <c r="D25" s="24"/>
      <c r="E25" s="77" t="s">
        <v>26</v>
      </c>
      <c r="F25" s="24"/>
      <c r="G25" s="25"/>
      <c r="H25" s="78">
        <f>SUM(H15:H24)</f>
        <v>2863965094</v>
      </c>
      <c r="I25" s="26"/>
      <c r="J25" s="79">
        <f>SUM(J19:J21)</f>
        <v>2222684909</v>
      </c>
      <c r="K25" s="25"/>
      <c r="L25" s="78">
        <f>SUM(L15:L23)</f>
        <v>856586730</v>
      </c>
      <c r="M25" s="26"/>
      <c r="N25" s="78">
        <f>SUM(N15:N23)</f>
        <v>1368920979</v>
      </c>
      <c r="O25" s="26"/>
      <c r="P25" s="78">
        <f>SUM(P15:P24)</f>
        <v>1918345617</v>
      </c>
      <c r="Q25" s="26"/>
      <c r="R25" s="78">
        <f>SUM(R15:R23)</f>
        <v>942796677</v>
      </c>
    </row>
    <row r="26" spans="2:18" ht="3.75" customHeight="1" x14ac:dyDescent="0.4">
      <c r="B26" s="24"/>
      <c r="C26" s="24"/>
      <c r="D26" s="24"/>
      <c r="E26" s="24"/>
      <c r="F26" s="24"/>
      <c r="G26" s="25"/>
      <c r="H26" s="26"/>
      <c r="I26" s="26"/>
      <c r="J26" s="26"/>
      <c r="K26" s="25"/>
      <c r="L26" s="26"/>
      <c r="M26" s="26"/>
      <c r="N26" s="26"/>
      <c r="O26" s="26"/>
      <c r="P26" s="26"/>
      <c r="Q26" s="26"/>
      <c r="R26" s="26"/>
    </row>
    <row r="27" spans="2:18" ht="19" x14ac:dyDescent="0.4">
      <c r="B27" s="24"/>
      <c r="C27" s="23"/>
      <c r="D27" s="23" t="s">
        <v>27</v>
      </c>
      <c r="E27" s="24"/>
      <c r="F27" s="24"/>
      <c r="G27" s="25"/>
      <c r="H27" s="26">
        <f>+P27+R27+L27+N27</f>
        <v>4462433075</v>
      </c>
      <c r="I27" s="26"/>
      <c r="J27" s="26"/>
      <c r="K27" s="25"/>
      <c r="L27" s="27">
        <v>273723932</v>
      </c>
      <c r="M27" s="26"/>
      <c r="N27" s="27">
        <v>12500000</v>
      </c>
      <c r="O27" s="26"/>
      <c r="P27" s="27">
        <v>4141195924</v>
      </c>
      <c r="Q27" s="26"/>
      <c r="R27" s="27">
        <v>35013219</v>
      </c>
    </row>
    <row r="28" spans="2:18" ht="18.75" customHeight="1" x14ac:dyDescent="0.4">
      <c r="B28" s="24"/>
      <c r="C28" s="23"/>
      <c r="D28" s="23" t="s">
        <v>28</v>
      </c>
      <c r="E28" s="24"/>
      <c r="F28" s="24"/>
      <c r="G28" s="25"/>
      <c r="H28" s="26">
        <f>+L28+N28+P28+R28</f>
        <v>2319609731</v>
      </c>
      <c r="I28" s="26"/>
      <c r="J28" s="26"/>
      <c r="K28" s="25"/>
      <c r="L28" s="27">
        <v>146829558</v>
      </c>
      <c r="M28" s="26"/>
      <c r="N28" s="27">
        <v>191888043</v>
      </c>
      <c r="O28" s="26"/>
      <c r="P28" s="27">
        <v>1859893037</v>
      </c>
      <c r="Q28" s="26"/>
      <c r="R28" s="27">
        <v>120999093</v>
      </c>
    </row>
    <row r="29" spans="2:18" ht="19" x14ac:dyDescent="0.4">
      <c r="B29" s="24"/>
      <c r="C29" s="23"/>
      <c r="D29" s="23" t="s">
        <v>29</v>
      </c>
      <c r="E29" s="24"/>
      <c r="F29" s="24"/>
      <c r="G29" s="25"/>
      <c r="H29" s="26">
        <f>+L29+N29+P29+R29</f>
        <v>29389253</v>
      </c>
      <c r="I29" s="26"/>
      <c r="J29" s="26"/>
      <c r="K29" s="25"/>
      <c r="L29" s="27"/>
      <c r="M29" s="26"/>
      <c r="N29" s="27"/>
      <c r="O29" s="26"/>
      <c r="P29" s="27">
        <v>29389253</v>
      </c>
      <c r="Q29" s="26"/>
      <c r="R29" s="27"/>
    </row>
    <row r="30" spans="2:18" ht="20" customHeight="1" x14ac:dyDescent="0.4">
      <c r="B30" s="24"/>
      <c r="C30" s="23"/>
      <c r="D30" s="23" t="s">
        <v>30</v>
      </c>
      <c r="E30" s="24"/>
      <c r="F30" s="24"/>
      <c r="G30" s="25"/>
      <c r="H30" s="26">
        <f>+P30</f>
        <v>78927345</v>
      </c>
      <c r="I30" s="26"/>
      <c r="J30" s="26"/>
      <c r="K30" s="25"/>
      <c r="L30" s="27"/>
      <c r="M30" s="26"/>
      <c r="N30" s="27"/>
      <c r="O30" s="26"/>
      <c r="P30" s="27">
        <v>78927345</v>
      </c>
      <c r="Q30" s="26"/>
      <c r="R30" s="27"/>
    </row>
    <row r="31" spans="2:18" ht="19" x14ac:dyDescent="0.4">
      <c r="B31" s="24"/>
      <c r="C31" s="23"/>
      <c r="D31" s="23" t="s">
        <v>31</v>
      </c>
      <c r="E31" s="24"/>
      <c r="F31" s="24"/>
      <c r="G31" s="25"/>
      <c r="H31" s="26"/>
      <c r="I31" s="24"/>
      <c r="J31" s="24"/>
      <c r="K31" s="24"/>
      <c r="L31" s="27"/>
      <c r="M31" s="24"/>
      <c r="N31" s="27"/>
      <c r="O31" s="26"/>
      <c r="P31" s="27"/>
      <c r="Q31" s="26"/>
      <c r="R31" s="27"/>
    </row>
    <row r="32" spans="2:18" ht="19" x14ac:dyDescent="0.4">
      <c r="B32" s="24"/>
      <c r="C32" s="77"/>
      <c r="D32" s="77" t="s">
        <v>32</v>
      </c>
      <c r="E32" s="24"/>
      <c r="F32" s="24"/>
      <c r="G32" s="25"/>
      <c r="H32" s="26">
        <f>+L32+N32+P32+R32</f>
        <v>1129278998</v>
      </c>
      <c r="I32" s="26"/>
      <c r="J32" s="24"/>
      <c r="K32" s="24"/>
      <c r="L32" s="27">
        <v>74417763</v>
      </c>
      <c r="M32" s="24"/>
      <c r="N32" s="27">
        <v>954548389</v>
      </c>
      <c r="O32" s="26"/>
      <c r="P32" s="27">
        <v>799244</v>
      </c>
      <c r="Q32" s="26"/>
      <c r="R32" s="27">
        <v>99513602</v>
      </c>
    </row>
    <row r="33" spans="2:21" ht="19" x14ac:dyDescent="0.4">
      <c r="B33" s="24"/>
      <c r="C33" s="77"/>
      <c r="D33" s="23" t="s">
        <v>33</v>
      </c>
      <c r="E33" s="24"/>
      <c r="F33" s="24"/>
      <c r="G33" s="25"/>
      <c r="H33" s="26">
        <f>+L33+N33+R33+P33</f>
        <v>10027637</v>
      </c>
      <c r="I33" s="26"/>
      <c r="J33" s="26"/>
      <c r="K33" s="25"/>
      <c r="L33" s="27"/>
      <c r="M33" s="24"/>
      <c r="N33" s="27"/>
      <c r="O33" s="26"/>
      <c r="P33" s="27">
        <v>10027637</v>
      </c>
      <c r="Q33" s="26"/>
      <c r="R33" s="27"/>
    </row>
    <row r="34" spans="2:21" ht="18.75" customHeight="1" x14ac:dyDescent="0.4">
      <c r="B34" s="24"/>
      <c r="C34" s="77"/>
      <c r="D34" s="23" t="s">
        <v>34</v>
      </c>
      <c r="E34" s="24"/>
      <c r="F34" s="24"/>
      <c r="G34" s="25"/>
      <c r="H34" s="26">
        <f>+L34+N34+R34+P34</f>
        <v>451467195</v>
      </c>
      <c r="I34" s="26"/>
      <c r="J34" s="26"/>
      <c r="K34" s="25"/>
      <c r="L34" s="27">
        <v>16844</v>
      </c>
      <c r="M34" s="26"/>
      <c r="N34" s="27">
        <v>681646</v>
      </c>
      <c r="O34" s="26"/>
      <c r="P34" s="27">
        <v>448585377</v>
      </c>
      <c r="Q34" s="26"/>
      <c r="R34" s="27">
        <v>2183328</v>
      </c>
    </row>
    <row r="35" spans="2:21" ht="19.5" customHeight="1" x14ac:dyDescent="0.4">
      <c r="B35" s="24"/>
      <c r="C35" s="77"/>
      <c r="D35" s="23" t="s">
        <v>35</v>
      </c>
      <c r="E35" s="24"/>
      <c r="F35" s="24"/>
      <c r="G35" s="25"/>
      <c r="H35" s="26">
        <f>+L35+N35+R35+P35</f>
        <v>207787446</v>
      </c>
      <c r="I35" s="26"/>
      <c r="J35" s="27"/>
      <c r="K35" s="25"/>
      <c r="L35" s="27">
        <v>35456660</v>
      </c>
      <c r="M35" s="26"/>
      <c r="N35" s="27">
        <v>52081656</v>
      </c>
      <c r="O35" s="26"/>
      <c r="P35" s="27">
        <v>110825363</v>
      </c>
      <c r="Q35" s="26"/>
      <c r="R35" s="27">
        <v>9423767</v>
      </c>
    </row>
    <row r="36" spans="2:21" ht="2.25" customHeight="1" x14ac:dyDescent="0.4">
      <c r="B36" s="24"/>
      <c r="C36" s="80"/>
      <c r="D36" s="24"/>
      <c r="E36" s="24"/>
      <c r="F36" s="24"/>
      <c r="G36" s="25"/>
      <c r="H36" s="26"/>
      <c r="I36" s="26"/>
      <c r="J36" s="26"/>
      <c r="K36" s="25"/>
      <c r="L36" s="26"/>
      <c r="M36" s="26"/>
      <c r="N36" s="26"/>
      <c r="O36" s="26"/>
      <c r="P36" s="26"/>
      <c r="Q36" s="26"/>
      <c r="R36" s="26"/>
    </row>
    <row r="37" spans="2:21" ht="21" customHeight="1" thickBot="1" x14ac:dyDescent="0.45">
      <c r="B37" s="80" t="s">
        <v>36</v>
      </c>
      <c r="C37" s="24"/>
      <c r="D37" s="24"/>
      <c r="E37" s="80"/>
      <c r="F37" s="24"/>
      <c r="G37" s="81" t="s">
        <v>37</v>
      </c>
      <c r="H37" s="82">
        <f>SUM(H25:H35)</f>
        <v>11552885774</v>
      </c>
      <c r="I37" s="81" t="s">
        <v>38</v>
      </c>
      <c r="J37" s="82">
        <f>SUM(J25:J35)</f>
        <v>2222684909</v>
      </c>
      <c r="K37" s="83" t="s">
        <v>38</v>
      </c>
      <c r="L37" s="82">
        <f>SUM(L25:L35)</f>
        <v>1387031487</v>
      </c>
      <c r="M37" s="81" t="s">
        <v>15</v>
      </c>
      <c r="N37" s="82">
        <f>SUM(N25:N35)</f>
        <v>2580620713</v>
      </c>
      <c r="O37" s="81" t="s">
        <v>37</v>
      </c>
      <c r="P37" s="82">
        <f>SUM(P25:P35)</f>
        <v>8597988797</v>
      </c>
      <c r="Q37" s="81" t="s">
        <v>15</v>
      </c>
      <c r="R37" s="82">
        <f>SUM(R25:R35)</f>
        <v>1209929686</v>
      </c>
    </row>
    <row r="38" spans="2:21" ht="3.75" customHeight="1" thickTop="1" x14ac:dyDescent="0.4">
      <c r="B38" s="24"/>
      <c r="C38" s="77"/>
      <c r="D38" s="24"/>
      <c r="E38" s="24"/>
      <c r="F38" s="24"/>
      <c r="G38" s="25"/>
      <c r="H38" s="26"/>
      <c r="I38" s="26"/>
      <c r="J38" s="26"/>
      <c r="K38" s="25"/>
      <c r="L38" s="26"/>
      <c r="M38" s="26"/>
      <c r="N38" s="26"/>
      <c r="O38" s="26"/>
      <c r="P38" s="26"/>
      <c r="Q38" s="26"/>
      <c r="R38" s="26"/>
    </row>
    <row r="39" spans="2:21" ht="3.75" customHeight="1" x14ac:dyDescent="0.4">
      <c r="B39" s="24"/>
      <c r="C39" s="84"/>
      <c r="D39" s="24"/>
      <c r="E39" s="24"/>
      <c r="F39" s="24"/>
      <c r="G39" s="25"/>
      <c r="H39" s="26"/>
      <c r="I39" s="26"/>
      <c r="J39" s="26"/>
      <c r="K39" s="25"/>
      <c r="L39" s="26"/>
      <c r="M39" s="26"/>
      <c r="N39" s="26"/>
      <c r="O39" s="26"/>
      <c r="P39" s="26"/>
      <c r="Q39" s="26"/>
      <c r="R39" s="26"/>
    </row>
    <row r="40" spans="2:21" ht="18" customHeight="1" x14ac:dyDescent="0.4">
      <c r="B40" s="80" t="s">
        <v>39</v>
      </c>
      <c r="C40" s="85"/>
      <c r="D40" s="85"/>
      <c r="E40" s="85"/>
      <c r="F40" s="85"/>
      <c r="G40" s="86"/>
      <c r="H40" s="26"/>
      <c r="I40" s="26"/>
      <c r="J40" s="26"/>
      <c r="K40" s="25"/>
      <c r="L40" s="26"/>
      <c r="M40" s="26"/>
      <c r="N40" s="26"/>
      <c r="O40" s="26"/>
      <c r="P40" s="26"/>
      <c r="Q40" s="26"/>
      <c r="R40" s="26"/>
    </row>
    <row r="41" spans="2:21" ht="3.75" customHeight="1" x14ac:dyDescent="0.4">
      <c r="B41" s="24"/>
      <c r="C41" s="24"/>
      <c r="D41" s="24"/>
      <c r="E41" s="24"/>
      <c r="F41" s="24"/>
      <c r="G41" s="25"/>
      <c r="H41" s="26"/>
      <c r="I41" s="26"/>
      <c r="J41" s="26"/>
      <c r="K41" s="25"/>
      <c r="L41" s="26"/>
      <c r="M41" s="26"/>
      <c r="N41" s="26"/>
      <c r="O41" s="26"/>
      <c r="P41" s="26"/>
      <c r="Q41" s="26"/>
      <c r="R41" s="26"/>
    </row>
    <row r="42" spans="2:21" ht="16.5" customHeight="1" x14ac:dyDescent="0.4">
      <c r="B42" s="24"/>
      <c r="C42" s="73" t="s">
        <v>40</v>
      </c>
      <c r="D42" s="24"/>
      <c r="E42" s="24"/>
      <c r="F42" s="24"/>
      <c r="G42" s="24"/>
      <c r="H42" s="26"/>
      <c r="I42" s="26"/>
      <c r="J42" s="26"/>
      <c r="K42" s="25"/>
      <c r="L42" s="26"/>
      <c r="M42" s="26"/>
      <c r="N42" s="27"/>
      <c r="O42" s="26"/>
      <c r="P42" s="26"/>
      <c r="Q42" s="26"/>
      <c r="R42" s="26"/>
    </row>
    <row r="43" spans="2:21" ht="18.75" customHeight="1" x14ac:dyDescent="0.4">
      <c r="B43" s="24"/>
      <c r="C43" s="77" t="s">
        <v>41</v>
      </c>
      <c r="D43" s="87"/>
      <c r="E43" s="24"/>
      <c r="F43" s="24"/>
      <c r="G43" s="24"/>
      <c r="H43" s="26"/>
      <c r="I43" s="24"/>
      <c r="J43" s="27"/>
      <c r="K43" s="24"/>
      <c r="L43" s="27"/>
      <c r="M43" s="24"/>
      <c r="N43" s="27"/>
      <c r="O43" s="24"/>
      <c r="P43" s="27"/>
      <c r="Q43" s="24"/>
      <c r="R43" s="27"/>
    </row>
    <row r="44" spans="2:21" ht="19" x14ac:dyDescent="0.4">
      <c r="B44" s="24"/>
      <c r="C44" s="77"/>
      <c r="D44" s="77" t="s">
        <v>42</v>
      </c>
      <c r="E44" s="24"/>
      <c r="F44" s="24"/>
      <c r="G44" s="74" t="s">
        <v>15</v>
      </c>
      <c r="H44" s="26">
        <f t="shared" ref="H44" si="0">+L44+N44+P44+R44</f>
        <v>210777182</v>
      </c>
      <c r="I44" s="74" t="s">
        <v>15</v>
      </c>
      <c r="J44" s="27"/>
      <c r="K44" s="74" t="s">
        <v>15</v>
      </c>
      <c r="L44" s="27">
        <v>18831437</v>
      </c>
      <c r="M44" s="74" t="s">
        <v>15</v>
      </c>
      <c r="N44" s="27">
        <v>159014037</v>
      </c>
      <c r="O44" s="74" t="s">
        <v>15</v>
      </c>
      <c r="P44" s="27">
        <v>209701</v>
      </c>
      <c r="Q44" s="74" t="s">
        <v>15</v>
      </c>
      <c r="R44" s="27">
        <v>32722007</v>
      </c>
    </row>
    <row r="45" spans="2:21" ht="18.75" customHeight="1" x14ac:dyDescent="0.4">
      <c r="B45" s="24"/>
      <c r="C45" s="77"/>
      <c r="D45" s="77" t="s">
        <v>69</v>
      </c>
      <c r="E45" s="24"/>
      <c r="F45" s="24"/>
      <c r="G45" s="74"/>
      <c r="H45" s="26">
        <f>+L45+N45+P45+R45</f>
        <v>15684603</v>
      </c>
      <c r="I45" s="74"/>
      <c r="J45" s="27"/>
      <c r="K45" s="74"/>
      <c r="L45" s="27">
        <v>15577517</v>
      </c>
      <c r="M45" s="74"/>
      <c r="N45" s="27">
        <v>95930</v>
      </c>
      <c r="O45" s="74"/>
      <c r="P45" s="27"/>
      <c r="Q45" s="74"/>
      <c r="R45" s="27">
        <v>11156</v>
      </c>
      <c r="U45" s="27"/>
    </row>
    <row r="46" spans="2:21" ht="19" x14ac:dyDescent="0.4">
      <c r="B46" s="24"/>
      <c r="C46" s="24"/>
      <c r="D46" s="111" t="s">
        <v>70</v>
      </c>
      <c r="E46" s="111"/>
      <c r="F46" s="111"/>
      <c r="G46" s="74"/>
      <c r="H46" s="26">
        <f>+L46+N46+P46+R46</f>
        <v>5670.3</v>
      </c>
      <c r="I46" s="74"/>
      <c r="J46" s="27"/>
      <c r="K46" s="74"/>
      <c r="L46" s="27">
        <v>5670.3</v>
      </c>
      <c r="M46" s="74"/>
      <c r="N46" s="27"/>
      <c r="O46" s="74"/>
      <c r="P46" s="27"/>
      <c r="Q46" s="74"/>
      <c r="R46" s="27"/>
    </row>
    <row r="47" spans="2:21" ht="18.75" customHeight="1" x14ac:dyDescent="0.4">
      <c r="B47" s="24"/>
      <c r="C47" s="77"/>
      <c r="D47" s="77" t="s">
        <v>44</v>
      </c>
      <c r="E47" s="24"/>
      <c r="F47" s="24"/>
      <c r="G47" s="74"/>
      <c r="H47" s="26">
        <f>+L47+N47+P47+R47</f>
        <v>73444169</v>
      </c>
      <c r="I47" s="74"/>
      <c r="J47" s="27"/>
      <c r="K47" s="74"/>
      <c r="L47" s="27">
        <v>73444169</v>
      </c>
      <c r="M47" s="74"/>
      <c r="N47" s="27"/>
      <c r="O47" s="74"/>
      <c r="P47" s="27"/>
      <c r="Q47" s="74"/>
      <c r="R47" s="27"/>
    </row>
    <row r="48" spans="2:21" ht="18.75" customHeight="1" x14ac:dyDescent="0.4">
      <c r="B48" s="24"/>
      <c r="C48" s="77"/>
      <c r="D48" s="77" t="s">
        <v>46</v>
      </c>
      <c r="E48" s="24"/>
      <c r="F48" s="24"/>
      <c r="G48" s="25"/>
      <c r="H48" s="26">
        <f>+L48+N48+P48+R48</f>
        <v>101474497</v>
      </c>
      <c r="I48" s="26"/>
      <c r="J48" s="27"/>
      <c r="K48" s="25"/>
      <c r="L48" s="27">
        <v>60861270</v>
      </c>
      <c r="M48" s="74"/>
      <c r="N48" s="27">
        <v>21680370</v>
      </c>
      <c r="O48" s="74"/>
      <c r="P48" s="27">
        <v>11933447</v>
      </c>
      <c r="Q48" s="74"/>
      <c r="R48" s="27">
        <v>6999410</v>
      </c>
    </row>
    <row r="49" spans="2:18" ht="18.75" customHeight="1" x14ac:dyDescent="0.4">
      <c r="B49" s="24"/>
      <c r="C49" s="77"/>
      <c r="D49" s="77" t="s">
        <v>47</v>
      </c>
      <c r="E49" s="24"/>
      <c r="F49" s="24"/>
      <c r="G49" s="25"/>
      <c r="H49" s="26">
        <f>+L49+N49+P49+R49</f>
        <v>204639831</v>
      </c>
      <c r="I49" s="26"/>
      <c r="J49" s="107"/>
      <c r="K49" s="25"/>
      <c r="L49" s="27">
        <v>183795603</v>
      </c>
      <c r="M49" s="27"/>
      <c r="N49" s="27"/>
      <c r="O49" s="27"/>
      <c r="P49" s="27">
        <v>20637319</v>
      </c>
      <c r="Q49" s="27"/>
      <c r="R49" s="27">
        <v>206909</v>
      </c>
    </row>
    <row r="50" spans="2:18" ht="18.75" customHeight="1" x14ac:dyDescent="0.4">
      <c r="B50" s="24"/>
      <c r="C50" s="77"/>
      <c r="D50" s="77" t="s">
        <v>48</v>
      </c>
      <c r="E50" s="24"/>
      <c r="F50" s="24"/>
      <c r="G50" s="25"/>
      <c r="H50" s="26"/>
      <c r="I50" s="26"/>
      <c r="J50" s="27">
        <f>-(-L50-N50-P50-R50)</f>
        <v>189819278</v>
      </c>
      <c r="K50" s="25"/>
      <c r="L50" s="27">
        <v>1751290</v>
      </c>
      <c r="N50" s="27">
        <v>690941</v>
      </c>
      <c r="P50" s="27"/>
      <c r="Q50" s="27"/>
      <c r="R50" s="27">
        <v>187377047</v>
      </c>
    </row>
    <row r="51" spans="2:18" ht="18.75" customHeight="1" x14ac:dyDescent="0.4">
      <c r="B51" s="24"/>
      <c r="C51" s="77"/>
      <c r="D51" s="77" t="s">
        <v>49</v>
      </c>
      <c r="E51" s="24"/>
      <c r="F51" s="24"/>
      <c r="G51" s="25"/>
      <c r="H51" s="26"/>
      <c r="I51" s="26"/>
      <c r="J51" s="27">
        <f>-(-L51-N51-P51-R51)</f>
        <v>17987233</v>
      </c>
      <c r="K51" s="25"/>
      <c r="L51" s="27"/>
      <c r="M51" s="26"/>
      <c r="N51" s="27"/>
      <c r="O51" s="26"/>
      <c r="P51" s="27">
        <v>17987233</v>
      </c>
      <c r="Q51" s="27"/>
      <c r="R51" s="27"/>
    </row>
    <row r="52" spans="2:18" ht="19" x14ac:dyDescent="0.4">
      <c r="B52" s="24"/>
      <c r="C52" s="77"/>
      <c r="D52" s="77" t="s">
        <v>51</v>
      </c>
      <c r="E52" s="24"/>
      <c r="F52" s="24"/>
      <c r="G52" s="25"/>
      <c r="H52" s="26"/>
      <c r="I52" s="26"/>
      <c r="J52" s="107">
        <f>-(-L52-N52-P52-R52)</f>
        <v>2014878398</v>
      </c>
      <c r="K52" s="25"/>
      <c r="L52" s="27">
        <v>283524850</v>
      </c>
      <c r="M52" s="26"/>
      <c r="N52" s="27"/>
      <c r="O52" s="26"/>
      <c r="P52" s="27">
        <v>1720745010</v>
      </c>
      <c r="Q52" s="27"/>
      <c r="R52" s="27">
        <v>10608538</v>
      </c>
    </row>
    <row r="53" spans="2:18" ht="3.75" customHeight="1" x14ac:dyDescent="0.4">
      <c r="B53" s="24"/>
      <c r="C53" s="24"/>
      <c r="D53" s="87"/>
      <c r="E53" s="24"/>
      <c r="F53" s="24"/>
      <c r="G53" s="25"/>
      <c r="H53" s="26"/>
      <c r="I53" s="26"/>
      <c r="J53" s="27"/>
      <c r="K53" s="25"/>
      <c r="L53" s="27"/>
      <c r="M53" s="26"/>
      <c r="N53" s="27"/>
      <c r="O53" s="26"/>
      <c r="P53" s="27"/>
      <c r="Q53" s="26"/>
      <c r="R53" s="27"/>
    </row>
    <row r="54" spans="2:18" ht="19" x14ac:dyDescent="0.4">
      <c r="B54" s="24"/>
      <c r="C54" s="24"/>
      <c r="D54" s="24"/>
      <c r="E54" s="77" t="s">
        <v>52</v>
      </c>
      <c r="F54" s="24"/>
      <c r="G54" s="25"/>
      <c r="H54" s="78">
        <f>SUM(H43:H53)</f>
        <v>606025952.29999995</v>
      </c>
      <c r="I54" s="26"/>
      <c r="J54" s="79">
        <f>SUM(J50:J53)</f>
        <v>2222684909</v>
      </c>
      <c r="K54" s="25"/>
      <c r="L54" s="78">
        <f>SUM(L43:L53)</f>
        <v>637791806.29999995</v>
      </c>
      <c r="M54" s="26"/>
      <c r="N54" s="78">
        <f>SUM(N43:N53)</f>
        <v>181481278</v>
      </c>
      <c r="O54" s="26"/>
      <c r="P54" s="78">
        <f>SUM(P43:P53)</f>
        <v>1771512710</v>
      </c>
      <c r="Q54" s="26"/>
      <c r="R54" s="78">
        <f>SUM(R43:R53)</f>
        <v>237925067</v>
      </c>
    </row>
    <row r="55" spans="2:18" ht="4.5" customHeight="1" x14ac:dyDescent="0.4">
      <c r="B55" s="24"/>
      <c r="C55" s="73"/>
      <c r="D55" s="24"/>
      <c r="E55" s="24"/>
      <c r="F55" s="24"/>
      <c r="G55" s="25"/>
      <c r="H55" s="26"/>
      <c r="I55" s="26"/>
      <c r="J55" s="26"/>
      <c r="K55" s="25"/>
      <c r="L55" s="26"/>
      <c r="M55" s="26"/>
      <c r="N55" s="26"/>
      <c r="O55" s="26"/>
      <c r="P55" s="26"/>
      <c r="Q55" s="26"/>
      <c r="R55" s="26"/>
    </row>
    <row r="56" spans="2:18" ht="21" customHeight="1" x14ac:dyDescent="0.4">
      <c r="B56" s="24"/>
      <c r="C56" s="73" t="s">
        <v>53</v>
      </c>
      <c r="D56" s="24"/>
      <c r="E56" s="24"/>
      <c r="F56" s="24"/>
      <c r="G56" s="25"/>
      <c r="H56" s="26"/>
      <c r="I56" s="26"/>
      <c r="J56" s="26"/>
      <c r="K56" s="25"/>
      <c r="L56" s="26"/>
      <c r="M56" s="26"/>
      <c r="N56" s="26"/>
      <c r="O56" s="26"/>
      <c r="P56" s="26"/>
      <c r="Q56" s="26"/>
      <c r="R56" s="26"/>
    </row>
    <row r="57" spans="2:18" ht="21" customHeight="1" x14ac:dyDescent="0.4">
      <c r="B57" s="24"/>
      <c r="C57" s="77"/>
      <c r="D57" s="77" t="s">
        <v>54</v>
      </c>
      <c r="E57" s="24"/>
      <c r="F57" s="24"/>
      <c r="G57" s="25"/>
      <c r="H57" s="90">
        <f>+L57+N57+P57+R57</f>
        <v>1690191300</v>
      </c>
      <c r="I57" s="26"/>
      <c r="J57" s="26"/>
      <c r="K57" s="25"/>
      <c r="L57" s="90"/>
      <c r="M57" s="26"/>
      <c r="N57" s="26"/>
      <c r="O57" s="26"/>
      <c r="P57" s="27">
        <v>1690191300</v>
      </c>
      <c r="Q57" s="26"/>
      <c r="R57" s="26"/>
    </row>
    <row r="58" spans="2:18" ht="20.25" customHeight="1" x14ac:dyDescent="0.4">
      <c r="B58" s="73"/>
      <c r="C58" s="77"/>
      <c r="D58" s="77" t="s">
        <v>55</v>
      </c>
      <c r="E58" s="24"/>
      <c r="F58" s="24"/>
      <c r="G58" s="25"/>
      <c r="H58" s="90">
        <f>+L58+N58+P58+R58</f>
        <v>19825971</v>
      </c>
      <c r="I58" s="26"/>
      <c r="J58" s="90"/>
      <c r="K58" s="25"/>
      <c r="L58" s="90">
        <v>19825971</v>
      </c>
      <c r="M58" s="26"/>
      <c r="N58" s="90"/>
      <c r="O58" s="26"/>
      <c r="P58" s="90"/>
      <c r="Q58" s="26"/>
      <c r="R58" s="90"/>
    </row>
    <row r="59" spans="2:18" ht="3" customHeight="1" x14ac:dyDescent="0.4">
      <c r="B59" s="24"/>
      <c r="C59" s="24"/>
      <c r="D59" s="87"/>
      <c r="E59" s="24"/>
      <c r="F59" s="24"/>
      <c r="G59" s="25"/>
      <c r="H59" s="91"/>
      <c r="I59" s="26"/>
      <c r="J59" s="27"/>
      <c r="K59" s="25"/>
      <c r="L59" s="27"/>
      <c r="M59" s="26"/>
      <c r="N59" s="27"/>
      <c r="O59" s="26"/>
      <c r="P59" s="27"/>
      <c r="Q59" s="26"/>
      <c r="R59" s="27"/>
    </row>
    <row r="60" spans="2:18" ht="18.75" customHeight="1" x14ac:dyDescent="0.4">
      <c r="B60" s="73"/>
      <c r="C60" s="24"/>
      <c r="D60" s="24"/>
      <c r="E60" s="73" t="s">
        <v>56</v>
      </c>
      <c r="F60" s="24"/>
      <c r="G60" s="25"/>
      <c r="H60" s="26">
        <f>+H58+H57</f>
        <v>1710017271</v>
      </c>
      <c r="I60" s="26"/>
      <c r="J60" s="92"/>
      <c r="K60" s="25"/>
      <c r="L60" s="78">
        <f>+L58+L57</f>
        <v>19825971</v>
      </c>
      <c r="M60" s="26"/>
      <c r="N60" s="109">
        <f>+N58+N57</f>
        <v>0</v>
      </c>
      <c r="O60" s="26"/>
      <c r="P60" s="78">
        <f>+P58+P57</f>
        <v>1690191300</v>
      </c>
      <c r="Q60" s="26"/>
      <c r="R60" s="109">
        <f>+R58+R57</f>
        <v>0</v>
      </c>
    </row>
    <row r="61" spans="2:18" ht="3" customHeight="1" x14ac:dyDescent="0.4">
      <c r="B61" s="73"/>
      <c r="C61" s="24"/>
      <c r="D61" s="24"/>
      <c r="E61" s="24"/>
      <c r="F61" s="24"/>
      <c r="G61" s="25"/>
      <c r="H61" s="91"/>
      <c r="I61" s="26"/>
      <c r="J61" s="93"/>
      <c r="K61" s="25"/>
      <c r="L61" s="93"/>
      <c r="M61" s="26"/>
      <c r="N61" s="93"/>
      <c r="O61" s="26"/>
      <c r="P61" s="93"/>
      <c r="Q61" s="26"/>
      <c r="R61" s="93"/>
    </row>
    <row r="62" spans="2:18" ht="18.75" customHeight="1" x14ac:dyDescent="0.4">
      <c r="B62" s="73"/>
      <c r="C62" s="24"/>
      <c r="D62" s="87"/>
      <c r="E62" s="73" t="s">
        <v>57</v>
      </c>
      <c r="F62" s="24"/>
      <c r="G62" s="25"/>
      <c r="H62" s="94">
        <f>H54+H60</f>
        <v>2316043223.3000002</v>
      </c>
      <c r="I62" s="26"/>
      <c r="J62" s="94">
        <f>J54+J60</f>
        <v>2222684909</v>
      </c>
      <c r="K62" s="25"/>
      <c r="L62" s="94">
        <f>L54+L60</f>
        <v>657617777.29999995</v>
      </c>
      <c r="M62" s="26"/>
      <c r="N62" s="94">
        <f>N54+N60</f>
        <v>181481278</v>
      </c>
      <c r="O62" s="26"/>
      <c r="P62" s="94">
        <f>P54+P60</f>
        <v>3461704010</v>
      </c>
      <c r="Q62" s="26"/>
      <c r="R62" s="94">
        <f>R54+R60</f>
        <v>237925067</v>
      </c>
    </row>
    <row r="63" spans="2:18" ht="18.75" customHeight="1" x14ac:dyDescent="0.4">
      <c r="B63" s="72" t="s">
        <v>58</v>
      </c>
      <c r="C63" s="95"/>
      <c r="D63" s="24"/>
      <c r="E63" s="24"/>
      <c r="F63" s="24"/>
      <c r="G63" s="25"/>
      <c r="H63" s="90">
        <f>+L63+N63+P63+R63</f>
        <v>9236842551</v>
      </c>
      <c r="I63" s="26"/>
      <c r="J63" s="27"/>
      <c r="K63" s="25"/>
      <c r="L63" s="27">
        <v>729413710</v>
      </c>
      <c r="M63" s="25"/>
      <c r="N63" s="27">
        <v>2399139435</v>
      </c>
      <c r="O63" s="108"/>
      <c r="P63" s="108">
        <v>5136284787</v>
      </c>
      <c r="Q63" s="108"/>
      <c r="R63" s="108">
        <v>972004619</v>
      </c>
    </row>
    <row r="64" spans="2:18" ht="21.75" customHeight="1" thickBot="1" x14ac:dyDescent="0.45">
      <c r="B64" s="72" t="s">
        <v>59</v>
      </c>
      <c r="C64" s="24"/>
      <c r="D64" s="24"/>
      <c r="E64" s="24"/>
      <c r="F64" s="24"/>
      <c r="G64" s="81" t="s">
        <v>37</v>
      </c>
      <c r="H64" s="82">
        <f>+H62+H63</f>
        <v>11552885774.299999</v>
      </c>
      <c r="I64" s="81" t="s">
        <v>15</v>
      </c>
      <c r="J64" s="82">
        <f>+J62+J63</f>
        <v>2222684909</v>
      </c>
      <c r="K64" s="83" t="s">
        <v>15</v>
      </c>
      <c r="L64" s="82">
        <f>+L62+L63</f>
        <v>1387031487.3</v>
      </c>
      <c r="M64" s="81" t="s">
        <v>15</v>
      </c>
      <c r="N64" s="82">
        <f>+N62+N63</f>
        <v>2580620713</v>
      </c>
      <c r="O64" s="81" t="s">
        <v>37</v>
      </c>
      <c r="P64" s="82">
        <f>+P62+P63</f>
        <v>8597988797</v>
      </c>
      <c r="Q64" s="81" t="s">
        <v>15</v>
      </c>
      <c r="R64" s="82">
        <f>+R62+R63</f>
        <v>1209929686</v>
      </c>
    </row>
    <row r="65" spans="2:18" ht="16.5" customHeight="1" thickTop="1" x14ac:dyDescent="0.4">
      <c r="B65" s="73"/>
      <c r="C65" s="24"/>
      <c r="D65" s="24"/>
      <c r="E65" s="24"/>
      <c r="F65" s="24"/>
      <c r="G65" s="81"/>
      <c r="H65" s="96"/>
      <c r="I65" s="81"/>
      <c r="J65" s="96"/>
      <c r="K65" s="83"/>
      <c r="L65" s="96"/>
      <c r="M65" s="81"/>
      <c r="N65" s="96"/>
      <c r="O65" s="81"/>
      <c r="P65" s="96"/>
      <c r="Q65" s="81"/>
      <c r="R65" s="96"/>
    </row>
    <row r="66" spans="2:18" ht="21.75" customHeight="1" x14ac:dyDescent="0.4">
      <c r="B66" s="73"/>
      <c r="C66" s="24"/>
      <c r="D66" s="24"/>
      <c r="E66" s="24"/>
      <c r="F66" s="24"/>
      <c r="G66" s="81"/>
      <c r="H66" s="96"/>
      <c r="I66" s="81"/>
      <c r="J66" s="96"/>
      <c r="K66" s="83"/>
      <c r="L66" s="96"/>
      <c r="M66" s="81"/>
      <c r="N66" s="96"/>
      <c r="O66" s="81"/>
      <c r="P66" s="96"/>
      <c r="Q66" s="81"/>
      <c r="R66" s="96"/>
    </row>
    <row r="67" spans="2:18" ht="3" customHeight="1" x14ac:dyDescent="0.4">
      <c r="B67" s="60"/>
      <c r="C67" s="97"/>
      <c r="D67" s="60"/>
      <c r="E67" s="60"/>
      <c r="F67" s="60"/>
      <c r="G67" s="98"/>
      <c r="H67" s="99"/>
      <c r="I67" s="26"/>
      <c r="J67" s="99"/>
      <c r="K67" s="98"/>
      <c r="L67" s="99"/>
      <c r="M67" s="26"/>
      <c r="N67" s="99"/>
      <c r="O67" s="26"/>
      <c r="P67" s="99"/>
      <c r="Q67" s="26"/>
      <c r="R67" s="99"/>
    </row>
    <row r="68" spans="2:18" ht="21.5" x14ac:dyDescent="0.45">
      <c r="B68" s="112"/>
      <c r="C68" s="112"/>
      <c r="D68" s="112"/>
      <c r="E68" s="112"/>
      <c r="F68" s="112"/>
      <c r="G68" s="112"/>
      <c r="H68" s="112"/>
      <c r="I68" s="112"/>
      <c r="J68" s="112"/>
      <c r="K68" s="112"/>
      <c r="L68" s="112"/>
      <c r="M68" s="112"/>
      <c r="N68" s="112"/>
      <c r="O68" s="112"/>
      <c r="P68" s="112"/>
      <c r="Q68" s="112"/>
      <c r="R68" s="112"/>
    </row>
    <row r="69" spans="2:18" ht="2.25" customHeight="1" x14ac:dyDescent="0.35">
      <c r="G69" s="100"/>
      <c r="H69" s="101"/>
      <c r="I69" s="102"/>
      <c r="J69" s="102"/>
      <c r="K69" s="100"/>
      <c r="L69" s="102"/>
      <c r="M69" s="102"/>
      <c r="N69" s="102"/>
      <c r="O69" s="102"/>
      <c r="P69" s="102"/>
      <c r="Q69" s="102"/>
      <c r="R69" s="102"/>
    </row>
    <row r="73" spans="2:18" x14ac:dyDescent="0.35">
      <c r="H73" s="59">
        <f>H37-H64</f>
        <v>-0.29999923706054688</v>
      </c>
      <c r="J73" s="59">
        <f>J37-J64</f>
        <v>0</v>
      </c>
      <c r="L73" s="59">
        <f>L37-L64</f>
        <v>-0.29999995231628418</v>
      </c>
      <c r="N73" s="59">
        <f>N37-N64</f>
        <v>0</v>
      </c>
      <c r="P73" s="59">
        <f>P37-P64</f>
        <v>0</v>
      </c>
      <c r="R73" s="59">
        <f>R37-R64</f>
        <v>0</v>
      </c>
    </row>
    <row r="166" spans="8:18" x14ac:dyDescent="0.35">
      <c r="J166" s="59" t="s">
        <v>3</v>
      </c>
      <c r="N166" s="104" t="s">
        <v>3</v>
      </c>
      <c r="O166" s="104" t="s">
        <v>60</v>
      </c>
      <c r="R166" s="104" t="s">
        <v>61</v>
      </c>
    </row>
    <row r="167" spans="8:18" x14ac:dyDescent="0.35">
      <c r="H167" s="105" t="s">
        <v>62</v>
      </c>
      <c r="J167" s="104" t="s">
        <v>63</v>
      </c>
      <c r="L167" s="104" t="s">
        <v>62</v>
      </c>
      <c r="N167" s="104" t="s">
        <v>63</v>
      </c>
      <c r="O167" s="104" t="s">
        <v>64</v>
      </c>
      <c r="R167" s="104" t="s">
        <v>65</v>
      </c>
    </row>
  </sheetData>
  <mergeCells count="2">
    <mergeCell ref="D46:F46"/>
    <mergeCell ref="B68:R68"/>
  </mergeCells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MSDraw" shapeId="25601" r:id="rId3">
          <objectPr defaultSize="0" autoPict="0" r:id="rId4">
            <anchor moveWithCells="1" sizeWithCells="1">
              <from>
                <xdr:col>17</xdr:col>
                <xdr:colOff>939800</xdr:colOff>
                <xdr:row>64</xdr:row>
                <xdr:rowOff>38100</xdr:rowOff>
              </from>
              <to>
                <xdr:col>18</xdr:col>
                <xdr:colOff>38100</xdr:colOff>
                <xdr:row>66</xdr:row>
                <xdr:rowOff>0</xdr:rowOff>
              </to>
            </anchor>
          </objectPr>
        </oleObject>
      </mc:Choice>
      <mc:Fallback>
        <oleObject progId="MSDraw" shapeId="25601" r:id="rId3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07B2FF-7490-478E-88F9-97C4518E9BA0}">
  <dimension ref="B1:Z167"/>
  <sheetViews>
    <sheetView topLeftCell="A19" zoomScale="70" zoomScaleNormal="70" workbookViewId="0">
      <selection activeCell="F18" sqref="F18"/>
    </sheetView>
  </sheetViews>
  <sheetFormatPr baseColWidth="10" defaultColWidth="12" defaultRowHeight="15.5" x14ac:dyDescent="0.35"/>
  <cols>
    <col min="1" max="1" width="2.90625" style="59" customWidth="1"/>
    <col min="2" max="2" width="2.6328125" style="59" customWidth="1"/>
    <col min="3" max="3" width="1.81640625" style="59" customWidth="1"/>
    <col min="4" max="4" width="3.08984375" style="59" customWidth="1"/>
    <col min="5" max="5" width="4.6328125" style="59" customWidth="1"/>
    <col min="6" max="6" width="55.1796875" style="59" customWidth="1"/>
    <col min="7" max="7" width="3" style="59" customWidth="1"/>
    <col min="8" max="8" width="21.90625" style="59" customWidth="1"/>
    <col min="9" max="9" width="4.36328125" style="59" customWidth="1"/>
    <col min="10" max="10" width="22.6328125" style="59" bestFit="1" customWidth="1"/>
    <col min="11" max="11" width="4.36328125" style="59" customWidth="1"/>
    <col min="12" max="12" width="23.1796875" style="59" customWidth="1"/>
    <col min="13" max="13" width="4.36328125" style="59" customWidth="1"/>
    <col min="14" max="14" width="23.36328125" style="59" customWidth="1"/>
    <col min="15" max="15" width="4.36328125" style="59" customWidth="1"/>
    <col min="16" max="16" width="24.6328125" style="59" customWidth="1"/>
    <col min="17" max="17" width="4.453125" style="59" customWidth="1"/>
    <col min="18" max="18" width="24.90625" style="59" customWidth="1"/>
    <col min="19" max="19" width="1.1796875" style="59" customWidth="1"/>
    <col min="20" max="20" width="12" style="59"/>
    <col min="21" max="21" width="16.6328125" style="59" customWidth="1"/>
    <col min="22" max="22" width="17" style="59" customWidth="1"/>
    <col min="23" max="23" width="15.1796875" style="59" customWidth="1"/>
    <col min="24" max="24" width="17.08984375" style="59" customWidth="1"/>
    <col min="25" max="16384" width="12" style="59"/>
  </cols>
  <sheetData>
    <row r="1" spans="2:21" ht="10.5" customHeight="1" x14ac:dyDescent="0.35"/>
    <row r="2" spans="2:21" ht="2.25" customHeight="1" x14ac:dyDescent="0.35"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</row>
    <row r="3" spans="2:21" ht="6.75" customHeight="1" x14ac:dyDescent="0.35"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</row>
    <row r="4" spans="2:21" ht="6.75" customHeight="1" x14ac:dyDescent="0.35"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</row>
    <row r="5" spans="2:21" s="62" customFormat="1" ht="33" customHeight="1" x14ac:dyDescent="0.4">
      <c r="B5" s="61" t="s">
        <v>0</v>
      </c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59"/>
      <c r="U5" s="63"/>
    </row>
    <row r="6" spans="2:21" s="62" customFormat="1" ht="33" customHeight="1" x14ac:dyDescent="0.4">
      <c r="B6" s="64" t="s">
        <v>1</v>
      </c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59"/>
      <c r="U6" s="63"/>
    </row>
    <row r="7" spans="2:21" s="62" customFormat="1" ht="33" customHeight="1" x14ac:dyDescent="0.35">
      <c r="B7" s="106" t="s">
        <v>81</v>
      </c>
      <c r="C7" s="106"/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106"/>
      <c r="P7" s="106"/>
      <c r="Q7" s="106"/>
      <c r="R7" s="106"/>
      <c r="S7" s="59"/>
    </row>
    <row r="8" spans="2:21" s="62" customFormat="1" ht="33" customHeight="1" x14ac:dyDescent="0.35">
      <c r="B8" s="106" t="s">
        <v>80</v>
      </c>
      <c r="C8" s="106"/>
      <c r="D8" s="106"/>
      <c r="E8" s="106"/>
      <c r="F8" s="106"/>
      <c r="G8" s="106"/>
      <c r="H8" s="106"/>
      <c r="I8" s="106"/>
      <c r="J8" s="106"/>
      <c r="K8" s="106"/>
      <c r="L8" s="106"/>
      <c r="M8" s="106"/>
      <c r="N8" s="106"/>
      <c r="O8" s="106"/>
      <c r="P8" s="106"/>
      <c r="Q8" s="106"/>
      <c r="R8" s="106"/>
      <c r="S8" s="59"/>
    </row>
    <row r="9" spans="2:21" ht="19" x14ac:dyDescent="0.35">
      <c r="B9" s="60"/>
      <c r="C9" s="60"/>
      <c r="D9" s="60"/>
      <c r="E9" s="60"/>
      <c r="F9" s="60"/>
      <c r="G9" s="60"/>
      <c r="H9" s="65"/>
      <c r="I9" s="66"/>
      <c r="J9" s="66"/>
      <c r="K9" s="66"/>
      <c r="L9" s="66"/>
      <c r="M9" s="66"/>
      <c r="N9" s="66" t="s">
        <v>3</v>
      </c>
      <c r="O9" s="66"/>
      <c r="P9" s="66" t="s">
        <v>4</v>
      </c>
      <c r="Q9" s="66"/>
      <c r="R9" s="66" t="s">
        <v>5</v>
      </c>
    </row>
    <row r="10" spans="2:21" ht="19" x14ac:dyDescent="0.35">
      <c r="B10" s="67"/>
      <c r="C10" s="60"/>
      <c r="D10" s="60"/>
      <c r="E10" s="60"/>
      <c r="F10" s="60"/>
      <c r="G10" s="60"/>
      <c r="H10" s="65" t="s">
        <v>6</v>
      </c>
      <c r="I10" s="66"/>
      <c r="J10" s="66" t="s">
        <v>7</v>
      </c>
      <c r="K10" s="66"/>
      <c r="L10" s="68" t="s">
        <v>8</v>
      </c>
      <c r="M10" s="69"/>
      <c r="N10" s="66" t="s">
        <v>9</v>
      </c>
      <c r="O10" s="66"/>
      <c r="P10" s="66" t="s">
        <v>10</v>
      </c>
      <c r="Q10" s="66"/>
      <c r="R10" s="66" t="s">
        <v>11</v>
      </c>
    </row>
    <row r="11" spans="2:21" ht="3" customHeight="1" thickBot="1" x14ac:dyDescent="0.4">
      <c r="B11" s="70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  <c r="Q11" s="71"/>
      <c r="R11" s="71"/>
    </row>
    <row r="12" spans="2:21" ht="3" customHeight="1" x14ac:dyDescent="0.35">
      <c r="B12" s="60"/>
      <c r="C12" s="60"/>
      <c r="D12" s="60"/>
      <c r="E12" s="60"/>
      <c r="F12" s="60"/>
      <c r="G12" s="60"/>
      <c r="H12" s="60"/>
      <c r="I12" s="60"/>
      <c r="J12" s="60"/>
      <c r="K12" s="60"/>
      <c r="L12" s="60"/>
      <c r="M12" s="60"/>
      <c r="N12" s="60"/>
      <c r="O12" s="60"/>
      <c r="P12" s="60"/>
      <c r="Q12" s="60"/>
      <c r="R12" s="60"/>
    </row>
    <row r="13" spans="2:21" ht="21" customHeight="1" x14ac:dyDescent="0.4">
      <c r="B13" s="72" t="s">
        <v>12</v>
      </c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</row>
    <row r="14" spans="2:21" ht="21.75" customHeight="1" x14ac:dyDescent="0.4">
      <c r="B14" s="24"/>
      <c r="C14" s="73" t="s">
        <v>13</v>
      </c>
      <c r="D14" s="24"/>
      <c r="E14" s="24"/>
      <c r="F14" s="24"/>
      <c r="G14" s="25"/>
      <c r="H14" s="26"/>
      <c r="I14" s="26"/>
      <c r="J14" s="26"/>
      <c r="K14" s="25"/>
      <c r="L14" s="26"/>
      <c r="M14" s="26"/>
      <c r="N14" s="26"/>
      <c r="O14" s="26"/>
      <c r="P14" s="26"/>
      <c r="Q14" s="26"/>
      <c r="R14" s="26"/>
    </row>
    <row r="15" spans="2:21" ht="19" x14ac:dyDescent="0.4">
      <c r="B15" s="24"/>
      <c r="C15" s="23"/>
      <c r="D15" s="23" t="s">
        <v>14</v>
      </c>
      <c r="E15" s="24"/>
      <c r="F15" s="24"/>
      <c r="G15" s="74" t="s">
        <v>15</v>
      </c>
      <c r="H15" s="26">
        <f>+L15+N15+P15+R15</f>
        <v>1693444631</v>
      </c>
      <c r="I15" s="75" t="s">
        <v>15</v>
      </c>
      <c r="J15" s="27"/>
      <c r="K15" s="74" t="s">
        <v>15</v>
      </c>
      <c r="L15" s="27">
        <v>397409709</v>
      </c>
      <c r="M15" s="75" t="s">
        <v>15</v>
      </c>
      <c r="N15" s="27">
        <v>452266340</v>
      </c>
      <c r="O15" s="75" t="s">
        <v>15</v>
      </c>
      <c r="P15" s="27">
        <v>663250781</v>
      </c>
      <c r="Q15" s="75" t="s">
        <v>15</v>
      </c>
      <c r="R15" s="27">
        <v>180517801</v>
      </c>
    </row>
    <row r="16" spans="2:21" ht="19" x14ac:dyDescent="0.4">
      <c r="B16" s="24"/>
      <c r="C16" s="23"/>
      <c r="D16" s="23" t="s">
        <v>16</v>
      </c>
      <c r="E16" s="24"/>
      <c r="F16" s="24"/>
      <c r="G16" s="25"/>
      <c r="H16" s="26">
        <f>+L16+N16+P16+R16</f>
        <v>1368</v>
      </c>
      <c r="I16" s="26"/>
      <c r="J16" s="27"/>
      <c r="K16" s="25"/>
      <c r="L16" s="27"/>
      <c r="M16" s="26"/>
      <c r="N16" s="27"/>
      <c r="O16" s="26"/>
      <c r="P16" s="27">
        <v>1368</v>
      </c>
      <c r="Q16" s="26"/>
      <c r="R16" s="27"/>
    </row>
    <row r="17" spans="2:18" ht="19" x14ac:dyDescent="0.4">
      <c r="B17" s="24"/>
      <c r="C17" s="23"/>
      <c r="D17" s="23" t="s">
        <v>17</v>
      </c>
      <c r="E17" s="24"/>
      <c r="F17" s="24"/>
      <c r="G17" s="25"/>
      <c r="H17" s="26">
        <f>+L17+N17+P17+R17</f>
        <v>202758981</v>
      </c>
      <c r="I17" s="26"/>
      <c r="J17" s="27"/>
      <c r="K17" s="25"/>
      <c r="L17" s="27">
        <v>77792015</v>
      </c>
      <c r="M17" s="26"/>
      <c r="N17" s="27">
        <v>4761941</v>
      </c>
      <c r="O17" s="26"/>
      <c r="P17" s="27">
        <v>114687511</v>
      </c>
      <c r="Q17" s="26"/>
      <c r="R17" s="27">
        <v>5517514</v>
      </c>
    </row>
    <row r="18" spans="2:18" ht="19" x14ac:dyDescent="0.4">
      <c r="B18" s="24"/>
      <c r="C18" s="23"/>
      <c r="D18" s="23" t="s">
        <v>18</v>
      </c>
      <c r="E18" s="24"/>
      <c r="F18" s="24"/>
      <c r="G18" s="25"/>
      <c r="H18" s="26">
        <f>+L18+N18+P18+R18</f>
        <v>147193276</v>
      </c>
      <c r="I18" s="26"/>
      <c r="J18" s="27"/>
      <c r="K18" s="25"/>
      <c r="L18" s="27">
        <v>24724297</v>
      </c>
      <c r="M18" s="26"/>
      <c r="N18" s="27">
        <v>1816267</v>
      </c>
      <c r="O18" s="26"/>
      <c r="P18" s="27">
        <v>118162209</v>
      </c>
      <c r="Q18" s="26"/>
      <c r="R18" s="27">
        <v>2490503</v>
      </c>
    </row>
    <row r="19" spans="2:18" ht="19" x14ac:dyDescent="0.4">
      <c r="B19" s="24"/>
      <c r="C19" s="23"/>
      <c r="D19" s="23" t="s">
        <v>20</v>
      </c>
      <c r="E19" s="24"/>
      <c r="F19" s="24"/>
      <c r="G19" s="25"/>
      <c r="H19" s="26"/>
      <c r="I19" s="26"/>
      <c r="J19" s="27">
        <f>-(-L19-N19-P19-R19)</f>
        <v>161509819</v>
      </c>
      <c r="K19" s="25"/>
      <c r="L19" s="27">
        <v>144422938</v>
      </c>
      <c r="N19" s="26"/>
      <c r="P19" s="27">
        <v>2341567</v>
      </c>
      <c r="Q19" s="26"/>
      <c r="R19" s="26">
        <v>14745314</v>
      </c>
    </row>
    <row r="20" spans="2:18" ht="19" x14ac:dyDescent="0.4">
      <c r="B20" s="24"/>
      <c r="C20" s="23"/>
      <c r="D20" s="23" t="s">
        <v>21</v>
      </c>
      <c r="E20" s="24"/>
      <c r="F20" s="24"/>
      <c r="G20" s="25"/>
      <c r="H20" s="26"/>
      <c r="I20" s="26"/>
      <c r="J20" s="27">
        <f>-(-L20-N20-P20-R20)</f>
        <v>17987233</v>
      </c>
      <c r="K20" s="25"/>
      <c r="L20" s="27"/>
      <c r="M20" s="26"/>
      <c r="N20" s="27"/>
      <c r="O20" s="26"/>
      <c r="P20" s="27">
        <v>17987233</v>
      </c>
      <c r="Q20" s="26"/>
      <c r="R20" s="27"/>
    </row>
    <row r="21" spans="2:18" ht="19" x14ac:dyDescent="0.4">
      <c r="B21" s="24"/>
      <c r="C21" s="23"/>
      <c r="D21" s="23" t="s">
        <v>22</v>
      </c>
      <c r="E21" s="24"/>
      <c r="F21" s="24"/>
      <c r="G21" s="25"/>
      <c r="H21" s="26"/>
      <c r="I21" s="26"/>
      <c r="J21" s="107">
        <f>-(-L21-N21-P21-R21)</f>
        <v>1717626898</v>
      </c>
      <c r="K21" s="25"/>
      <c r="L21" s="27">
        <v>113390422</v>
      </c>
      <c r="M21" s="26"/>
      <c r="N21" s="27">
        <v>290426762</v>
      </c>
      <c r="O21" s="26"/>
      <c r="P21" s="27">
        <v>789316678</v>
      </c>
      <c r="Q21" s="26"/>
      <c r="R21" s="27">
        <v>524493036</v>
      </c>
    </row>
    <row r="22" spans="2:18" ht="19" x14ac:dyDescent="0.4">
      <c r="B22" s="24"/>
      <c r="C22" s="23"/>
      <c r="D22" s="23" t="s">
        <v>23</v>
      </c>
      <c r="E22" s="24"/>
      <c r="F22" s="24"/>
      <c r="G22" s="25"/>
      <c r="H22" s="26">
        <f>+L22+N22+P22+R22</f>
        <v>255981735</v>
      </c>
      <c r="I22" s="26"/>
      <c r="J22" s="27"/>
      <c r="K22" s="25"/>
      <c r="L22" s="27">
        <v>7593076</v>
      </c>
      <c r="M22" s="26"/>
      <c r="N22" s="27">
        <v>144258715</v>
      </c>
      <c r="O22" s="26"/>
      <c r="P22" s="27"/>
      <c r="Q22" s="26"/>
      <c r="R22" s="27">
        <v>104129944</v>
      </c>
    </row>
    <row r="23" spans="2:18" ht="19" hidden="1" x14ac:dyDescent="0.4">
      <c r="B23" s="24"/>
      <c r="C23" s="23"/>
      <c r="D23" s="23" t="s">
        <v>24</v>
      </c>
      <c r="E23" s="24"/>
      <c r="F23" s="24"/>
      <c r="G23" s="25"/>
      <c r="H23" s="26">
        <f>+P23</f>
        <v>0</v>
      </c>
      <c r="I23" s="26"/>
      <c r="J23" s="27"/>
      <c r="K23" s="25"/>
      <c r="L23" s="27"/>
      <c r="M23" s="26"/>
      <c r="N23" s="27"/>
      <c r="O23" s="26"/>
      <c r="P23" s="27"/>
      <c r="Q23" s="26"/>
      <c r="R23" s="27"/>
    </row>
    <row r="24" spans="2:18" ht="19" x14ac:dyDescent="0.4">
      <c r="B24" s="24"/>
      <c r="C24" s="23"/>
      <c r="D24" s="23" t="s">
        <v>25</v>
      </c>
      <c r="E24" s="24"/>
      <c r="F24" s="24"/>
      <c r="G24" s="25"/>
      <c r="H24" s="26">
        <f>+P24</f>
        <v>1345470</v>
      </c>
      <c r="I24" s="26"/>
      <c r="J24" s="27"/>
      <c r="K24" s="25"/>
      <c r="L24" s="27"/>
      <c r="M24" s="26"/>
      <c r="N24" s="27"/>
      <c r="O24" s="26"/>
      <c r="P24" s="27">
        <v>1345470</v>
      </c>
      <c r="Q24" s="26"/>
      <c r="R24" s="27"/>
    </row>
    <row r="25" spans="2:18" ht="19" x14ac:dyDescent="0.4">
      <c r="B25" s="24"/>
      <c r="C25" s="24"/>
      <c r="D25" s="24"/>
      <c r="E25" s="77" t="s">
        <v>26</v>
      </c>
      <c r="F25" s="24"/>
      <c r="G25" s="25"/>
      <c r="H25" s="78">
        <f>SUM(H15:H24)</f>
        <v>2300725461</v>
      </c>
      <c r="I25" s="26"/>
      <c r="J25" s="79">
        <f>SUM(J19:J21)</f>
        <v>1897123950</v>
      </c>
      <c r="K25" s="25"/>
      <c r="L25" s="78">
        <f>SUM(L15:L23)</f>
        <v>765332457</v>
      </c>
      <c r="M25" s="26"/>
      <c r="N25" s="78">
        <f>SUM(N15:N23)</f>
        <v>893530025</v>
      </c>
      <c r="O25" s="26"/>
      <c r="P25" s="78">
        <f>SUM(P15:P24)</f>
        <v>1707092817</v>
      </c>
      <c r="Q25" s="26"/>
      <c r="R25" s="78">
        <f>SUM(R15:R23)</f>
        <v>831894112</v>
      </c>
    </row>
    <row r="26" spans="2:18" ht="3.75" customHeight="1" x14ac:dyDescent="0.4">
      <c r="B26" s="24"/>
      <c r="C26" s="24"/>
      <c r="D26" s="24"/>
      <c r="E26" s="24"/>
      <c r="F26" s="24"/>
      <c r="G26" s="25"/>
      <c r="H26" s="26"/>
      <c r="I26" s="26"/>
      <c r="J26" s="26"/>
      <c r="K26" s="25"/>
      <c r="L26" s="26"/>
      <c r="M26" s="26"/>
      <c r="N26" s="26"/>
      <c r="O26" s="26"/>
      <c r="P26" s="26"/>
      <c r="Q26" s="26"/>
      <c r="R26" s="26"/>
    </row>
    <row r="27" spans="2:18" ht="19" x14ac:dyDescent="0.4">
      <c r="B27" s="24"/>
      <c r="C27" s="23"/>
      <c r="D27" s="23" t="s">
        <v>27</v>
      </c>
      <c r="E27" s="24"/>
      <c r="F27" s="24"/>
      <c r="G27" s="25"/>
      <c r="H27" s="26">
        <f>+P27+R27+L27+N27</f>
        <v>3396412615</v>
      </c>
      <c r="I27" s="26"/>
      <c r="J27" s="26"/>
      <c r="K27" s="25"/>
      <c r="L27" s="27">
        <v>42516480</v>
      </c>
      <c r="M27" s="26"/>
      <c r="N27" s="27"/>
      <c r="O27" s="26"/>
      <c r="P27" s="27">
        <v>3315421232</v>
      </c>
      <c r="Q27" s="26"/>
      <c r="R27" s="27">
        <v>38474903</v>
      </c>
    </row>
    <row r="28" spans="2:18" ht="18.75" customHeight="1" x14ac:dyDescent="0.4">
      <c r="B28" s="24"/>
      <c r="C28" s="23"/>
      <c r="D28" s="23" t="s">
        <v>28</v>
      </c>
      <c r="E28" s="24"/>
      <c r="F28" s="24"/>
      <c r="G28" s="25"/>
      <c r="H28" s="26">
        <f>+L28+N28+P28+R28</f>
        <v>3105307719</v>
      </c>
      <c r="I28" s="26"/>
      <c r="J28" s="26"/>
      <c r="K28" s="25"/>
      <c r="L28" s="27">
        <v>292340942</v>
      </c>
      <c r="M28" s="26"/>
      <c r="N28" s="27">
        <v>635991769</v>
      </c>
      <c r="O28" s="26"/>
      <c r="P28" s="27">
        <v>2028170839</v>
      </c>
      <c r="Q28" s="26"/>
      <c r="R28" s="27">
        <v>148804169</v>
      </c>
    </row>
    <row r="29" spans="2:18" ht="19" x14ac:dyDescent="0.4">
      <c r="B29" s="24"/>
      <c r="C29" s="23"/>
      <c r="D29" s="23" t="s">
        <v>29</v>
      </c>
      <c r="E29" s="24"/>
      <c r="F29" s="24"/>
      <c r="G29" s="25"/>
      <c r="H29" s="26">
        <f>+L29+N29+P29+R29</f>
        <v>25528694</v>
      </c>
      <c r="I29" s="26"/>
      <c r="J29" s="26"/>
      <c r="K29" s="25"/>
      <c r="L29" s="27"/>
      <c r="M29" s="26"/>
      <c r="N29" s="27"/>
      <c r="O29" s="26"/>
      <c r="P29" s="27">
        <v>25528694</v>
      </c>
      <c r="Q29" s="26"/>
      <c r="R29" s="27"/>
    </row>
    <row r="30" spans="2:18" ht="20" customHeight="1" x14ac:dyDescent="0.4">
      <c r="B30" s="24"/>
      <c r="C30" s="23"/>
      <c r="D30" s="23" t="s">
        <v>30</v>
      </c>
      <c r="E30" s="24"/>
      <c r="F30" s="24"/>
      <c r="G30" s="25"/>
      <c r="H30" s="26">
        <f>+P30</f>
        <v>55634311</v>
      </c>
      <c r="I30" s="26"/>
      <c r="J30" s="26"/>
      <c r="K30" s="25"/>
      <c r="L30" s="27"/>
      <c r="M30" s="26"/>
      <c r="N30" s="27"/>
      <c r="O30" s="26"/>
      <c r="P30" s="27">
        <v>55634311</v>
      </c>
      <c r="Q30" s="26"/>
      <c r="R30" s="27"/>
    </row>
    <row r="31" spans="2:18" ht="19" x14ac:dyDescent="0.4">
      <c r="B31" s="24"/>
      <c r="C31" s="23"/>
      <c r="D31" s="23" t="s">
        <v>31</v>
      </c>
      <c r="E31" s="24"/>
      <c r="F31" s="24"/>
      <c r="G31" s="25"/>
      <c r="H31" s="26"/>
      <c r="I31" s="24"/>
      <c r="J31" s="24"/>
      <c r="K31" s="24"/>
      <c r="L31" s="27"/>
      <c r="M31" s="24"/>
      <c r="N31" s="27"/>
      <c r="O31" s="26"/>
      <c r="P31" s="27"/>
      <c r="Q31" s="26"/>
      <c r="R31" s="27"/>
    </row>
    <row r="32" spans="2:18" ht="19" x14ac:dyDescent="0.4">
      <c r="B32" s="24"/>
      <c r="C32" s="77"/>
      <c r="D32" s="77" t="s">
        <v>32</v>
      </c>
      <c r="E32" s="24"/>
      <c r="F32" s="24"/>
      <c r="G32" s="25"/>
      <c r="H32" s="26">
        <f>+L32+N32+P32+R32</f>
        <v>1086622377</v>
      </c>
      <c r="I32" s="26"/>
      <c r="J32" s="24"/>
      <c r="K32" s="24"/>
      <c r="L32" s="27">
        <v>74422862</v>
      </c>
      <c r="M32" s="24"/>
      <c r="N32" s="27">
        <v>922517946</v>
      </c>
      <c r="O32" s="26"/>
      <c r="P32" s="27">
        <v>802862</v>
      </c>
      <c r="Q32" s="26"/>
      <c r="R32" s="27">
        <v>88878707</v>
      </c>
    </row>
    <row r="33" spans="2:18" ht="19" x14ac:dyDescent="0.4">
      <c r="B33" s="24"/>
      <c r="C33" s="77"/>
      <c r="D33" s="23" t="s">
        <v>33</v>
      </c>
      <c r="E33" s="24"/>
      <c r="F33" s="24"/>
      <c r="G33" s="25"/>
      <c r="H33" s="26">
        <f>+L33+N33+R33+P33</f>
        <v>10065965</v>
      </c>
      <c r="I33" s="26"/>
      <c r="J33" s="26"/>
      <c r="K33" s="25"/>
      <c r="L33" s="27"/>
      <c r="M33" s="24"/>
      <c r="N33" s="27"/>
      <c r="O33" s="26"/>
      <c r="P33" s="27">
        <v>10065965</v>
      </c>
      <c r="Q33" s="26"/>
      <c r="R33" s="27"/>
    </row>
    <row r="34" spans="2:18" ht="18.75" customHeight="1" x14ac:dyDescent="0.4">
      <c r="B34" s="24"/>
      <c r="C34" s="77"/>
      <c r="D34" s="23" t="s">
        <v>34</v>
      </c>
      <c r="E34" s="24"/>
      <c r="F34" s="24"/>
      <c r="G34" s="25"/>
      <c r="H34" s="26">
        <f>+L34+N34+R34+P34</f>
        <v>427181980</v>
      </c>
      <c r="I34" s="26"/>
      <c r="J34" s="26"/>
      <c r="K34" s="25"/>
      <c r="L34" s="27">
        <v>52844</v>
      </c>
      <c r="M34" s="26"/>
      <c r="N34" s="27">
        <v>415065</v>
      </c>
      <c r="O34" s="26"/>
      <c r="P34" s="27">
        <v>424530743</v>
      </c>
      <c r="Q34" s="26"/>
      <c r="R34" s="27">
        <v>2183328</v>
      </c>
    </row>
    <row r="35" spans="2:18" ht="19.5" customHeight="1" x14ac:dyDescent="0.4">
      <c r="B35" s="24"/>
      <c r="C35" s="77"/>
      <c r="D35" s="23" t="s">
        <v>35</v>
      </c>
      <c r="E35" s="24"/>
      <c r="F35" s="24"/>
      <c r="G35" s="25"/>
      <c r="H35" s="26">
        <f>+L35+N35+R35+P35</f>
        <v>212322592</v>
      </c>
      <c r="I35" s="26"/>
      <c r="J35" s="27"/>
      <c r="K35" s="25"/>
      <c r="L35" s="27">
        <v>27872754</v>
      </c>
      <c r="M35" s="26"/>
      <c r="N35" s="27">
        <v>55262376</v>
      </c>
      <c r="O35" s="26"/>
      <c r="P35" s="27">
        <v>119005647</v>
      </c>
      <c r="Q35" s="26"/>
      <c r="R35" s="27">
        <v>10181815</v>
      </c>
    </row>
    <row r="36" spans="2:18" ht="2.25" customHeight="1" x14ac:dyDescent="0.4">
      <c r="B36" s="24"/>
      <c r="C36" s="80"/>
      <c r="D36" s="24"/>
      <c r="E36" s="24"/>
      <c r="F36" s="24"/>
      <c r="G36" s="25"/>
      <c r="H36" s="26"/>
      <c r="I36" s="26"/>
      <c r="J36" s="26"/>
      <c r="K36" s="25"/>
      <c r="L36" s="26"/>
      <c r="M36" s="26"/>
      <c r="N36" s="26"/>
      <c r="O36" s="26"/>
      <c r="P36" s="26"/>
      <c r="Q36" s="26"/>
      <c r="R36" s="26"/>
    </row>
    <row r="37" spans="2:18" ht="21" customHeight="1" thickBot="1" x14ac:dyDescent="0.45">
      <c r="B37" s="80" t="s">
        <v>36</v>
      </c>
      <c r="C37" s="24"/>
      <c r="D37" s="24"/>
      <c r="E37" s="80"/>
      <c r="F37" s="24"/>
      <c r="G37" s="81" t="s">
        <v>37</v>
      </c>
      <c r="H37" s="82">
        <f>SUM(H25:H35)</f>
        <v>10619801714</v>
      </c>
      <c r="I37" s="81" t="s">
        <v>38</v>
      </c>
      <c r="J37" s="82">
        <f>SUM(J25:J35)</f>
        <v>1897123950</v>
      </c>
      <c r="K37" s="83" t="s">
        <v>38</v>
      </c>
      <c r="L37" s="82">
        <f>SUM(L25:L35)</f>
        <v>1202538339</v>
      </c>
      <c r="M37" s="81" t="s">
        <v>15</v>
      </c>
      <c r="N37" s="82">
        <f>SUM(N25:N35)</f>
        <v>2507717181</v>
      </c>
      <c r="O37" s="81" t="s">
        <v>37</v>
      </c>
      <c r="P37" s="82">
        <f>SUM(P25:P35)</f>
        <v>7686253110</v>
      </c>
      <c r="Q37" s="81" t="s">
        <v>15</v>
      </c>
      <c r="R37" s="82">
        <f>SUM(R25:R35)</f>
        <v>1120417034</v>
      </c>
    </row>
    <row r="38" spans="2:18" ht="3.75" customHeight="1" thickTop="1" x14ac:dyDescent="0.4">
      <c r="B38" s="24"/>
      <c r="C38" s="77"/>
      <c r="D38" s="24"/>
      <c r="E38" s="24"/>
      <c r="F38" s="24"/>
      <c r="G38" s="25"/>
      <c r="H38" s="26"/>
      <c r="I38" s="26"/>
      <c r="J38" s="26"/>
      <c r="K38" s="25"/>
      <c r="L38" s="26"/>
      <c r="M38" s="26"/>
      <c r="N38" s="26"/>
      <c r="O38" s="26"/>
      <c r="P38" s="26"/>
      <c r="Q38" s="26"/>
      <c r="R38" s="26"/>
    </row>
    <row r="39" spans="2:18" ht="3.75" customHeight="1" x14ac:dyDescent="0.4">
      <c r="B39" s="24"/>
      <c r="C39" s="84"/>
      <c r="D39" s="24"/>
      <c r="E39" s="24"/>
      <c r="F39" s="24"/>
      <c r="G39" s="25"/>
      <c r="H39" s="26"/>
      <c r="I39" s="26"/>
      <c r="J39" s="26"/>
      <c r="K39" s="25"/>
      <c r="L39" s="26"/>
      <c r="M39" s="26"/>
      <c r="N39" s="26"/>
      <c r="O39" s="26"/>
      <c r="P39" s="26"/>
      <c r="Q39" s="26"/>
      <c r="R39" s="26"/>
    </row>
    <row r="40" spans="2:18" ht="18" customHeight="1" x14ac:dyDescent="0.4">
      <c r="B40" s="80" t="s">
        <v>39</v>
      </c>
      <c r="C40" s="85"/>
      <c r="D40" s="85"/>
      <c r="E40" s="85"/>
      <c r="F40" s="85"/>
      <c r="G40" s="86"/>
      <c r="H40" s="26"/>
      <c r="I40" s="26"/>
      <c r="J40" s="26"/>
      <c r="K40" s="25"/>
      <c r="L40" s="26"/>
      <c r="M40" s="26"/>
      <c r="N40" s="26"/>
      <c r="O40" s="26"/>
      <c r="P40" s="26"/>
      <c r="Q40" s="26"/>
      <c r="R40" s="26"/>
    </row>
    <row r="41" spans="2:18" ht="3.75" customHeight="1" x14ac:dyDescent="0.4">
      <c r="B41" s="24"/>
      <c r="C41" s="24"/>
      <c r="D41" s="24"/>
      <c r="E41" s="24"/>
      <c r="F41" s="24"/>
      <c r="G41" s="25"/>
      <c r="H41" s="26"/>
      <c r="I41" s="26"/>
      <c r="J41" s="26"/>
      <c r="K41" s="25"/>
      <c r="L41" s="26"/>
      <c r="M41" s="26"/>
      <c r="N41" s="26"/>
      <c r="O41" s="26"/>
      <c r="P41" s="26"/>
      <c r="Q41" s="26"/>
      <c r="R41" s="26"/>
    </row>
    <row r="42" spans="2:18" ht="16.5" customHeight="1" x14ac:dyDescent="0.4">
      <c r="B42" s="24"/>
      <c r="C42" s="73" t="s">
        <v>40</v>
      </c>
      <c r="D42" s="24"/>
      <c r="E42" s="24"/>
      <c r="F42" s="24"/>
      <c r="G42" s="24"/>
      <c r="H42" s="26"/>
      <c r="I42" s="26"/>
      <c r="J42" s="26"/>
      <c r="K42" s="25"/>
      <c r="L42" s="26"/>
      <c r="M42" s="26"/>
      <c r="N42" s="27"/>
      <c r="O42" s="26"/>
      <c r="P42" s="26"/>
      <c r="Q42" s="26"/>
      <c r="R42" s="26"/>
    </row>
    <row r="43" spans="2:18" ht="18.75" customHeight="1" x14ac:dyDescent="0.4">
      <c r="B43" s="24"/>
      <c r="C43" s="77" t="s">
        <v>41</v>
      </c>
      <c r="D43" s="87"/>
      <c r="E43" s="24"/>
      <c r="F43" s="24"/>
      <c r="G43" s="24"/>
      <c r="H43" s="26"/>
      <c r="I43" s="24"/>
      <c r="J43" s="27"/>
      <c r="K43" s="24"/>
      <c r="L43" s="27"/>
      <c r="M43" s="24"/>
      <c r="N43" s="27"/>
      <c r="O43" s="24"/>
      <c r="P43" s="27"/>
      <c r="Q43" s="24"/>
      <c r="R43" s="27"/>
    </row>
    <row r="44" spans="2:18" ht="19" x14ac:dyDescent="0.4">
      <c r="B44" s="24"/>
      <c r="C44" s="77"/>
      <c r="D44" s="77" t="s">
        <v>42</v>
      </c>
      <c r="E44" s="24"/>
      <c r="F44" s="24"/>
      <c r="G44" s="74" t="s">
        <v>15</v>
      </c>
      <c r="H44" s="26">
        <f t="shared" ref="H44:H47" si="0">+L44+N44+P44+R44</f>
        <v>180392814</v>
      </c>
      <c r="I44" s="74" t="s">
        <v>15</v>
      </c>
      <c r="J44" s="27"/>
      <c r="K44" s="74" t="s">
        <v>15</v>
      </c>
      <c r="L44" s="27">
        <v>13004214</v>
      </c>
      <c r="M44" s="74" t="s">
        <v>15</v>
      </c>
      <c r="N44" s="27">
        <v>138520027</v>
      </c>
      <c r="O44" s="74" t="s">
        <v>15</v>
      </c>
      <c r="P44" s="27">
        <v>1566974</v>
      </c>
      <c r="Q44" s="74" t="s">
        <v>15</v>
      </c>
      <c r="R44" s="27">
        <v>27301599</v>
      </c>
    </row>
    <row r="45" spans="2:18" ht="18.75" customHeight="1" x14ac:dyDescent="0.4">
      <c r="B45" s="24"/>
      <c r="C45" s="77"/>
      <c r="D45" s="77" t="s">
        <v>69</v>
      </c>
      <c r="E45" s="24"/>
      <c r="F45" s="24"/>
      <c r="G45" s="74"/>
      <c r="H45" s="26">
        <f>+L45+N45+P45+R45</f>
        <v>15045992</v>
      </c>
      <c r="I45" s="74"/>
      <c r="J45" s="27"/>
      <c r="K45" s="74"/>
      <c r="L45" s="27">
        <v>14940996</v>
      </c>
      <c r="M45" s="74"/>
      <c r="N45" s="27">
        <v>93840</v>
      </c>
      <c r="O45" s="74"/>
      <c r="P45" s="27"/>
      <c r="Q45" s="74"/>
      <c r="R45" s="27">
        <v>11156</v>
      </c>
    </row>
    <row r="46" spans="2:18" ht="22.5" customHeight="1" x14ac:dyDescent="0.4">
      <c r="B46" s="24"/>
      <c r="C46" s="24"/>
      <c r="D46" s="111" t="s">
        <v>70</v>
      </c>
      <c r="E46" s="111"/>
      <c r="F46" s="111"/>
      <c r="G46" s="74"/>
      <c r="H46" s="26">
        <f>+L46+N46+P46+R46</f>
        <v>10044</v>
      </c>
      <c r="I46" s="74"/>
      <c r="J46" s="27"/>
      <c r="K46" s="74"/>
      <c r="L46" s="27">
        <v>10044</v>
      </c>
      <c r="M46" s="74"/>
      <c r="N46" s="27"/>
      <c r="O46" s="74"/>
      <c r="P46" s="27"/>
      <c r="Q46" s="74"/>
      <c r="R46" s="27"/>
    </row>
    <row r="47" spans="2:18" ht="18.75" customHeight="1" x14ac:dyDescent="0.4">
      <c r="B47" s="24"/>
      <c r="C47" s="77"/>
      <c r="D47" s="77" t="s">
        <v>44</v>
      </c>
      <c r="E47" s="24"/>
      <c r="F47" s="24"/>
      <c r="G47" s="74"/>
      <c r="H47" s="26">
        <f t="shared" si="0"/>
        <v>79663203</v>
      </c>
      <c r="I47" s="74"/>
      <c r="J47" s="27"/>
      <c r="K47" s="74"/>
      <c r="L47" s="27">
        <v>79663203</v>
      </c>
      <c r="M47" s="74"/>
      <c r="N47" s="27"/>
      <c r="O47" s="74"/>
      <c r="P47" s="27"/>
      <c r="Q47" s="74"/>
      <c r="R47" s="27"/>
    </row>
    <row r="48" spans="2:18" ht="18.75" customHeight="1" x14ac:dyDescent="0.4">
      <c r="B48" s="24"/>
      <c r="C48" s="77"/>
      <c r="D48" s="77" t="s">
        <v>46</v>
      </c>
      <c r="E48" s="24"/>
      <c r="F48" s="24"/>
      <c r="G48" s="25"/>
      <c r="H48" s="26">
        <f>+L48+N48+P48+R48</f>
        <v>109089027</v>
      </c>
      <c r="I48" s="26"/>
      <c r="J48" s="27"/>
      <c r="K48" s="25"/>
      <c r="L48" s="27">
        <f>67087065+6</f>
        <v>67087071</v>
      </c>
      <c r="M48" s="74"/>
      <c r="N48" s="27">
        <v>26932576</v>
      </c>
      <c r="O48" s="74"/>
      <c r="P48" s="27">
        <f>7904638+178163</f>
        <v>8082801</v>
      </c>
      <c r="Q48" s="74"/>
      <c r="R48" s="27">
        <v>6986579</v>
      </c>
    </row>
    <row r="49" spans="2:26" ht="18.75" customHeight="1" x14ac:dyDescent="0.4">
      <c r="B49" s="24"/>
      <c r="C49" s="77"/>
      <c r="D49" s="77" t="s">
        <v>47</v>
      </c>
      <c r="E49" s="24"/>
      <c r="F49" s="24"/>
      <c r="G49" s="25"/>
      <c r="H49" s="26">
        <f>+L49+N49+P49+R49</f>
        <v>92442035</v>
      </c>
      <c r="I49" s="26"/>
      <c r="J49" s="107"/>
      <c r="K49" s="25"/>
      <c r="L49" s="27">
        <v>83040696</v>
      </c>
      <c r="M49" s="27"/>
      <c r="N49" s="27"/>
      <c r="O49" s="27"/>
      <c r="P49" s="27">
        <v>9390093</v>
      </c>
      <c r="Q49" s="27"/>
      <c r="R49" s="27">
        <v>11246</v>
      </c>
    </row>
    <row r="50" spans="2:26" ht="18.75" customHeight="1" x14ac:dyDescent="0.4">
      <c r="B50" s="24"/>
      <c r="C50" s="77"/>
      <c r="D50" s="77" t="s">
        <v>48</v>
      </c>
      <c r="E50" s="24"/>
      <c r="F50" s="24"/>
      <c r="G50" s="25"/>
      <c r="H50" s="26"/>
      <c r="I50" s="26"/>
      <c r="J50" s="27">
        <f>-(-L50-N50-P50-R50)</f>
        <v>161524052</v>
      </c>
      <c r="K50" s="25"/>
      <c r="L50" s="27">
        <v>1751290</v>
      </c>
      <c r="N50" s="27">
        <v>690941</v>
      </c>
      <c r="P50" s="27"/>
      <c r="Q50" s="27"/>
      <c r="R50" s="27">
        <v>159081821</v>
      </c>
    </row>
    <row r="51" spans="2:26" ht="18.75" customHeight="1" x14ac:dyDescent="0.4">
      <c r="B51" s="24"/>
      <c r="C51" s="77"/>
      <c r="D51" s="77" t="s">
        <v>49</v>
      </c>
      <c r="E51" s="24"/>
      <c r="F51" s="24"/>
      <c r="G51" s="25"/>
      <c r="H51" s="26"/>
      <c r="I51" s="26"/>
      <c r="J51" s="27">
        <f>-(-L51-N51-P51-R51)</f>
        <v>17987233</v>
      </c>
      <c r="K51" s="25"/>
      <c r="L51" s="27"/>
      <c r="M51" s="26"/>
      <c r="N51" s="27"/>
      <c r="O51" s="26"/>
      <c r="P51" s="27">
        <v>17987233</v>
      </c>
      <c r="Q51" s="27"/>
      <c r="R51" s="27"/>
      <c r="W51" s="59">
        <v>-28878977.640000001</v>
      </c>
      <c r="X51" s="59">
        <v>0</v>
      </c>
      <c r="Y51" s="59">
        <v>-5305356.66</v>
      </c>
      <c r="Z51" s="59">
        <v>-35783.79</v>
      </c>
    </row>
    <row r="52" spans="2:26" ht="19" x14ac:dyDescent="0.4">
      <c r="B52" s="24"/>
      <c r="C52" s="77"/>
      <c r="D52" s="77" t="s">
        <v>51</v>
      </c>
      <c r="E52" s="24"/>
      <c r="F52" s="24"/>
      <c r="G52" s="25"/>
      <c r="H52" s="26"/>
      <c r="I52" s="26"/>
      <c r="J52" s="107">
        <f>-(-L52-N52-P52-R52)</f>
        <v>1717612665</v>
      </c>
      <c r="K52" s="25"/>
      <c r="L52" s="27">
        <v>282600674</v>
      </c>
      <c r="M52" s="26"/>
      <c r="N52" s="27"/>
      <c r="O52" s="26"/>
      <c r="P52" s="27">
        <v>1435011991</v>
      </c>
      <c r="Q52" s="27"/>
      <c r="R52" s="27"/>
    </row>
    <row r="53" spans="2:26" ht="3.75" customHeight="1" x14ac:dyDescent="0.4">
      <c r="B53" s="24"/>
      <c r="C53" s="24"/>
      <c r="D53" s="87"/>
      <c r="E53" s="24"/>
      <c r="F53" s="24"/>
      <c r="G53" s="25"/>
      <c r="H53" s="26"/>
      <c r="I53" s="26"/>
      <c r="J53" s="27"/>
      <c r="K53" s="25"/>
      <c r="L53" s="27"/>
      <c r="M53" s="26"/>
      <c r="N53" s="27"/>
      <c r="O53" s="26"/>
      <c r="P53" s="27"/>
      <c r="Q53" s="26"/>
      <c r="R53" s="27"/>
    </row>
    <row r="54" spans="2:26" ht="19" x14ac:dyDescent="0.4">
      <c r="B54" s="24"/>
      <c r="C54" s="24"/>
      <c r="D54" s="24"/>
      <c r="E54" s="77" t="s">
        <v>52</v>
      </c>
      <c r="F54" s="24"/>
      <c r="G54" s="25"/>
      <c r="H54" s="78">
        <f>SUM(H43:H53)</f>
        <v>476643115</v>
      </c>
      <c r="I54" s="26"/>
      <c r="J54" s="79">
        <f>SUM(J50:J53)</f>
        <v>1897123950</v>
      </c>
      <c r="K54" s="25"/>
      <c r="L54" s="78">
        <f>SUM(L43:L53)</f>
        <v>542098188</v>
      </c>
      <c r="M54" s="26"/>
      <c r="N54" s="78">
        <f>SUM(N43:N53)</f>
        <v>166237384</v>
      </c>
      <c r="O54" s="26"/>
      <c r="P54" s="78">
        <f>SUM(P43:P53)</f>
        <v>1472039092</v>
      </c>
      <c r="Q54" s="26"/>
      <c r="R54" s="78">
        <f>SUM(R43:R53)</f>
        <v>193392401</v>
      </c>
    </row>
    <row r="55" spans="2:26" ht="4.5" customHeight="1" x14ac:dyDescent="0.4">
      <c r="B55" s="24"/>
      <c r="C55" s="73"/>
      <c r="D55" s="24"/>
      <c r="E55" s="24"/>
      <c r="F55" s="24"/>
      <c r="G55" s="25"/>
      <c r="H55" s="26"/>
      <c r="I55" s="26"/>
      <c r="J55" s="26"/>
      <c r="K55" s="25"/>
      <c r="L55" s="26"/>
      <c r="M55" s="26"/>
      <c r="N55" s="26"/>
      <c r="O55" s="26"/>
      <c r="P55" s="26"/>
      <c r="Q55" s="26"/>
      <c r="R55" s="26"/>
    </row>
    <row r="56" spans="2:26" ht="21" customHeight="1" x14ac:dyDescent="0.4">
      <c r="B56" s="24"/>
      <c r="C56" s="73" t="s">
        <v>53</v>
      </c>
      <c r="D56" s="24"/>
      <c r="E56" s="24"/>
      <c r="F56" s="24"/>
      <c r="G56" s="25"/>
      <c r="H56" s="26"/>
      <c r="I56" s="26"/>
      <c r="J56" s="26"/>
      <c r="K56" s="25"/>
      <c r="L56" s="26"/>
      <c r="M56" s="26"/>
      <c r="N56" s="26"/>
      <c r="O56" s="26"/>
      <c r="P56" s="26"/>
      <c r="Q56" s="26"/>
      <c r="R56" s="26"/>
    </row>
    <row r="57" spans="2:26" ht="21" customHeight="1" x14ac:dyDescent="0.4">
      <c r="B57" s="24"/>
      <c r="C57" s="77"/>
      <c r="D57" s="77" t="s">
        <v>54</v>
      </c>
      <c r="E57" s="24"/>
      <c r="F57" s="24"/>
      <c r="G57" s="25"/>
      <c r="H57" s="90">
        <f>+L57+N57+P57+R57</f>
        <v>1363605112</v>
      </c>
      <c r="I57" s="26"/>
      <c r="J57" s="26"/>
      <c r="K57" s="25"/>
      <c r="L57" s="90"/>
      <c r="M57" s="26"/>
      <c r="N57" s="26"/>
      <c r="O57" s="26"/>
      <c r="P57" s="90">
        <v>1363605112</v>
      </c>
      <c r="Q57" s="26"/>
      <c r="R57" s="26"/>
    </row>
    <row r="58" spans="2:26" ht="20.25" customHeight="1" x14ac:dyDescent="0.4">
      <c r="B58" s="73"/>
      <c r="C58" s="77"/>
      <c r="D58" s="77" t="s">
        <v>55</v>
      </c>
      <c r="E58" s="24"/>
      <c r="F58" s="24"/>
      <c r="G58" s="25"/>
      <c r="H58" s="90">
        <f>+L58+N58+P58+R58</f>
        <v>19355843</v>
      </c>
      <c r="I58" s="26"/>
      <c r="J58" s="90"/>
      <c r="K58" s="25"/>
      <c r="L58" s="90">
        <v>19355843</v>
      </c>
      <c r="M58" s="26"/>
      <c r="N58" s="90"/>
      <c r="O58" s="26"/>
      <c r="P58" s="90"/>
      <c r="Q58" s="26"/>
      <c r="R58" s="90"/>
    </row>
    <row r="59" spans="2:26" ht="3" customHeight="1" x14ac:dyDescent="0.4">
      <c r="B59" s="24"/>
      <c r="C59" s="24"/>
      <c r="D59" s="87"/>
      <c r="E59" s="24"/>
      <c r="F59" s="24"/>
      <c r="G59" s="25"/>
      <c r="H59" s="91"/>
      <c r="I59" s="26"/>
      <c r="J59" s="27"/>
      <c r="K59" s="25"/>
      <c r="L59" s="27"/>
      <c r="M59" s="26"/>
      <c r="N59" s="27"/>
      <c r="O59" s="26"/>
      <c r="P59" s="27"/>
      <c r="Q59" s="26"/>
      <c r="R59" s="27"/>
    </row>
    <row r="60" spans="2:26" ht="18.75" customHeight="1" x14ac:dyDescent="0.4">
      <c r="B60" s="73"/>
      <c r="C60" s="24"/>
      <c r="D60" s="24"/>
      <c r="E60" s="73" t="s">
        <v>56</v>
      </c>
      <c r="F60" s="24"/>
      <c r="G60" s="25"/>
      <c r="H60" s="26">
        <f>+H58+H57</f>
        <v>1382960955</v>
      </c>
      <c r="I60" s="26"/>
      <c r="J60" s="92"/>
      <c r="K60" s="25"/>
      <c r="L60" s="78">
        <f>+L58+L57</f>
        <v>19355843</v>
      </c>
      <c r="M60" s="26"/>
      <c r="N60" s="109">
        <f>+N58+N57</f>
        <v>0</v>
      </c>
      <c r="O60" s="26"/>
      <c r="P60" s="78">
        <f>+P58+P57</f>
        <v>1363605112</v>
      </c>
      <c r="Q60" s="26"/>
      <c r="R60" s="109">
        <f>+R58+R57</f>
        <v>0</v>
      </c>
    </row>
    <row r="61" spans="2:26" ht="3" customHeight="1" x14ac:dyDescent="0.4">
      <c r="B61" s="73"/>
      <c r="C61" s="24"/>
      <c r="D61" s="24"/>
      <c r="E61" s="24"/>
      <c r="F61" s="24"/>
      <c r="G61" s="25"/>
      <c r="H61" s="91"/>
      <c r="I61" s="26"/>
      <c r="J61" s="93"/>
      <c r="K61" s="25"/>
      <c r="L61" s="93"/>
      <c r="M61" s="26"/>
      <c r="N61" s="93"/>
      <c r="O61" s="26"/>
      <c r="P61" s="93"/>
      <c r="Q61" s="26"/>
      <c r="R61" s="93"/>
    </row>
    <row r="62" spans="2:26" ht="18.75" customHeight="1" x14ac:dyDescent="0.4">
      <c r="B62" s="73"/>
      <c r="C62" s="24"/>
      <c r="D62" s="87"/>
      <c r="E62" s="73" t="s">
        <v>57</v>
      </c>
      <c r="F62" s="24"/>
      <c r="G62" s="25"/>
      <c r="H62" s="94">
        <f>H54+H60</f>
        <v>1859604070</v>
      </c>
      <c r="I62" s="26"/>
      <c r="J62" s="94">
        <f>J54+J60</f>
        <v>1897123950</v>
      </c>
      <c r="K62" s="25"/>
      <c r="L62" s="94">
        <f>L54+L60</f>
        <v>561454031</v>
      </c>
      <c r="M62" s="26"/>
      <c r="N62" s="94">
        <f>N54+N60</f>
        <v>166237384</v>
      </c>
      <c r="O62" s="26"/>
      <c r="P62" s="94">
        <f>P54+P60</f>
        <v>2835644204</v>
      </c>
      <c r="Q62" s="26"/>
      <c r="R62" s="94">
        <f>R54+R60</f>
        <v>193392401</v>
      </c>
    </row>
    <row r="63" spans="2:26" ht="18.75" customHeight="1" x14ac:dyDescent="0.4">
      <c r="B63" s="72" t="s">
        <v>58</v>
      </c>
      <c r="C63" s="95"/>
      <c r="D63" s="24"/>
      <c r="E63" s="24"/>
      <c r="F63" s="24"/>
      <c r="G63" s="25"/>
      <c r="H63" s="90">
        <f>+L63+N63+P63+R63</f>
        <v>8760197644</v>
      </c>
      <c r="I63" s="26"/>
      <c r="J63" s="27"/>
      <c r="K63" s="25"/>
      <c r="L63" s="27">
        <v>641084308</v>
      </c>
      <c r="M63" s="25"/>
      <c r="N63" s="27">
        <v>2341479797</v>
      </c>
      <c r="O63" s="108"/>
      <c r="P63" s="108">
        <v>4850608906</v>
      </c>
      <c r="Q63" s="108"/>
      <c r="R63" s="108">
        <v>927024633</v>
      </c>
    </row>
    <row r="64" spans="2:26" ht="21.75" customHeight="1" thickBot="1" x14ac:dyDescent="0.45">
      <c r="B64" s="72" t="s">
        <v>59</v>
      </c>
      <c r="C64" s="24"/>
      <c r="D64" s="24"/>
      <c r="E64" s="24"/>
      <c r="F64" s="24"/>
      <c r="G64" s="81" t="s">
        <v>37</v>
      </c>
      <c r="H64" s="82">
        <f>+H62+H63</f>
        <v>10619801714</v>
      </c>
      <c r="I64" s="81" t="s">
        <v>15</v>
      </c>
      <c r="J64" s="82">
        <f>+J62+J63</f>
        <v>1897123950</v>
      </c>
      <c r="K64" s="83" t="s">
        <v>15</v>
      </c>
      <c r="L64" s="82">
        <f>+L62+L63</f>
        <v>1202538339</v>
      </c>
      <c r="M64" s="81" t="s">
        <v>15</v>
      </c>
      <c r="N64" s="82">
        <f>+N62+N63</f>
        <v>2507717181</v>
      </c>
      <c r="O64" s="81" t="s">
        <v>37</v>
      </c>
      <c r="P64" s="82">
        <f>+P62+P63</f>
        <v>7686253110</v>
      </c>
      <c r="Q64" s="81" t="s">
        <v>15</v>
      </c>
      <c r="R64" s="82">
        <f>+R62+R63</f>
        <v>1120417034</v>
      </c>
    </row>
    <row r="65" spans="2:18" ht="16.5" customHeight="1" thickTop="1" x14ac:dyDescent="0.4">
      <c r="B65" s="73"/>
      <c r="C65" s="24"/>
      <c r="D65" s="24"/>
      <c r="E65" s="24"/>
      <c r="F65" s="24"/>
      <c r="G65" s="81"/>
      <c r="H65" s="96"/>
      <c r="I65" s="81"/>
      <c r="J65" s="96"/>
      <c r="K65" s="83"/>
      <c r="L65" s="96"/>
      <c r="M65" s="81"/>
      <c r="N65" s="96"/>
      <c r="O65" s="81"/>
      <c r="P65" s="96"/>
      <c r="Q65" s="81"/>
      <c r="R65" s="96"/>
    </row>
    <row r="66" spans="2:18" ht="21.75" customHeight="1" x14ac:dyDescent="0.4">
      <c r="B66" s="73"/>
      <c r="C66" s="24"/>
      <c r="D66" s="24"/>
      <c r="E66" s="24"/>
      <c r="F66" s="24"/>
      <c r="G66" s="81"/>
      <c r="H66" s="96"/>
      <c r="I66" s="81"/>
      <c r="J66" s="96"/>
      <c r="K66" s="83"/>
      <c r="L66" s="96"/>
      <c r="M66" s="81"/>
      <c r="N66" s="96"/>
      <c r="O66" s="81"/>
      <c r="P66" s="96"/>
      <c r="Q66" s="81"/>
      <c r="R66" s="96"/>
    </row>
    <row r="67" spans="2:18" ht="3" customHeight="1" x14ac:dyDescent="0.4">
      <c r="B67" s="60"/>
      <c r="C67" s="97"/>
      <c r="D67" s="60"/>
      <c r="E67" s="60"/>
      <c r="F67" s="60"/>
      <c r="G67" s="98"/>
      <c r="H67" s="99"/>
      <c r="I67" s="26"/>
      <c r="J67" s="99"/>
      <c r="K67" s="98"/>
      <c r="L67" s="99"/>
      <c r="M67" s="26"/>
      <c r="N67" s="99"/>
      <c r="O67" s="26"/>
      <c r="P67" s="99"/>
      <c r="Q67" s="26"/>
      <c r="R67" s="99"/>
    </row>
    <row r="68" spans="2:18" ht="21.5" x14ac:dyDescent="0.45">
      <c r="B68" s="112"/>
      <c r="C68" s="112"/>
      <c r="D68" s="112"/>
      <c r="E68" s="112"/>
      <c r="F68" s="112"/>
      <c r="G68" s="112"/>
      <c r="H68" s="112"/>
      <c r="I68" s="112"/>
      <c r="J68" s="112"/>
      <c r="K68" s="112"/>
      <c r="L68" s="112"/>
      <c r="M68" s="112"/>
      <c r="N68" s="112"/>
      <c r="O68" s="112"/>
      <c r="P68" s="112"/>
      <c r="Q68" s="112"/>
      <c r="R68" s="112"/>
    </row>
    <row r="69" spans="2:18" ht="2.25" customHeight="1" x14ac:dyDescent="0.35">
      <c r="G69" s="100"/>
      <c r="H69" s="101"/>
      <c r="I69" s="102"/>
      <c r="J69" s="102"/>
      <c r="K69" s="100"/>
      <c r="L69" s="102"/>
      <c r="M69" s="102"/>
      <c r="N69" s="102"/>
      <c r="O69" s="102"/>
      <c r="P69" s="102"/>
      <c r="Q69" s="102"/>
      <c r="R69" s="102"/>
    </row>
    <row r="73" spans="2:18" x14ac:dyDescent="0.35">
      <c r="H73" s="59">
        <f>H37-H64</f>
        <v>0</v>
      </c>
      <c r="J73" s="59">
        <f>J37-J64</f>
        <v>0</v>
      </c>
      <c r="L73" s="59">
        <f>L37-L64</f>
        <v>0</v>
      </c>
      <c r="N73" s="59">
        <f>N37-N64</f>
        <v>0</v>
      </c>
      <c r="P73" s="59">
        <f>P37-P64</f>
        <v>0</v>
      </c>
      <c r="R73" s="59">
        <f>R37-R64</f>
        <v>0</v>
      </c>
    </row>
    <row r="166" spans="8:18" x14ac:dyDescent="0.35">
      <c r="J166" s="59" t="s">
        <v>3</v>
      </c>
      <c r="N166" s="104" t="s">
        <v>3</v>
      </c>
      <c r="O166" s="104" t="s">
        <v>60</v>
      </c>
      <c r="R166" s="104" t="s">
        <v>61</v>
      </c>
    </row>
    <row r="167" spans="8:18" x14ac:dyDescent="0.35">
      <c r="H167" s="105" t="s">
        <v>62</v>
      </c>
      <c r="J167" s="104" t="s">
        <v>63</v>
      </c>
      <c r="L167" s="104" t="s">
        <v>62</v>
      </c>
      <c r="N167" s="104" t="s">
        <v>63</v>
      </c>
      <c r="O167" s="104" t="s">
        <v>64</v>
      </c>
      <c r="R167" s="104" t="s">
        <v>65</v>
      </c>
    </row>
  </sheetData>
  <mergeCells count="2">
    <mergeCell ref="D46:F46"/>
    <mergeCell ref="B68:R68"/>
  </mergeCells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MSDraw" shapeId="24577" r:id="rId3">
          <objectPr defaultSize="0" autoPict="0" r:id="rId4">
            <anchor moveWithCells="1" sizeWithCells="1">
              <from>
                <xdr:col>17</xdr:col>
                <xdr:colOff>939800</xdr:colOff>
                <xdr:row>64</xdr:row>
                <xdr:rowOff>38100</xdr:rowOff>
              </from>
              <to>
                <xdr:col>18</xdr:col>
                <xdr:colOff>38100</xdr:colOff>
                <xdr:row>66</xdr:row>
                <xdr:rowOff>0</xdr:rowOff>
              </to>
            </anchor>
          </objectPr>
        </oleObject>
      </mc:Choice>
      <mc:Fallback>
        <oleObject progId="MSDraw" shapeId="24577" r:id="rId3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606244-3FC4-4742-97E5-440CAF23B4EA}">
  <dimension ref="B1:Z167"/>
  <sheetViews>
    <sheetView topLeftCell="A22" zoomScale="70" zoomScaleNormal="70" workbookViewId="0">
      <selection activeCell="K27" sqref="K27"/>
    </sheetView>
  </sheetViews>
  <sheetFormatPr baseColWidth="10" defaultColWidth="12" defaultRowHeight="15.5" x14ac:dyDescent="0.35"/>
  <cols>
    <col min="1" max="1" width="2.90625" style="59" customWidth="1"/>
    <col min="2" max="2" width="2.6328125" style="59" customWidth="1"/>
    <col min="3" max="3" width="1.81640625" style="59" customWidth="1"/>
    <col min="4" max="4" width="3.08984375" style="59" customWidth="1"/>
    <col min="5" max="5" width="4.6328125" style="59" customWidth="1"/>
    <col min="6" max="6" width="55.1796875" style="59" customWidth="1"/>
    <col min="7" max="7" width="3" style="59" customWidth="1"/>
    <col min="8" max="8" width="21.90625" style="59" customWidth="1"/>
    <col min="9" max="9" width="4.36328125" style="59" customWidth="1"/>
    <col min="10" max="10" width="22.6328125" style="59" bestFit="1" customWidth="1"/>
    <col min="11" max="11" width="4.36328125" style="59" customWidth="1"/>
    <col min="12" max="12" width="23.1796875" style="59" customWidth="1"/>
    <col min="13" max="13" width="4.36328125" style="59" customWidth="1"/>
    <col min="14" max="14" width="23.36328125" style="59" customWidth="1"/>
    <col min="15" max="15" width="4.36328125" style="59" customWidth="1"/>
    <col min="16" max="16" width="24.6328125" style="59" customWidth="1"/>
    <col min="17" max="17" width="4.453125" style="59" customWidth="1"/>
    <col min="18" max="18" width="24.90625" style="59" customWidth="1"/>
    <col min="19" max="19" width="1.1796875" style="59" customWidth="1"/>
    <col min="20" max="20" width="12" style="59"/>
    <col min="21" max="21" width="16.6328125" style="59" customWidth="1"/>
    <col min="22" max="22" width="17" style="59" customWidth="1"/>
    <col min="23" max="23" width="15.1796875" style="59" customWidth="1"/>
    <col min="24" max="24" width="17.08984375" style="59" customWidth="1"/>
    <col min="25" max="16384" width="12" style="59"/>
  </cols>
  <sheetData>
    <row r="1" spans="2:21" ht="10.5" customHeight="1" x14ac:dyDescent="0.35"/>
    <row r="2" spans="2:21" ht="2.25" customHeight="1" x14ac:dyDescent="0.35"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</row>
    <row r="3" spans="2:21" ht="6.75" customHeight="1" x14ac:dyDescent="0.35"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</row>
    <row r="4" spans="2:21" ht="6.75" customHeight="1" x14ac:dyDescent="0.35"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</row>
    <row r="5" spans="2:21" s="62" customFormat="1" ht="33" customHeight="1" x14ac:dyDescent="0.4">
      <c r="B5" s="61" t="s">
        <v>0</v>
      </c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59"/>
      <c r="U5" s="63"/>
    </row>
    <row r="6" spans="2:21" s="62" customFormat="1" ht="33" customHeight="1" x14ac:dyDescent="0.4">
      <c r="B6" s="64" t="s">
        <v>1</v>
      </c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59"/>
      <c r="U6" s="63"/>
    </row>
    <row r="7" spans="2:21" s="62" customFormat="1" ht="33" customHeight="1" x14ac:dyDescent="0.35">
      <c r="B7" s="106" t="s">
        <v>79</v>
      </c>
      <c r="C7" s="106"/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106"/>
      <c r="P7" s="106"/>
      <c r="Q7" s="106"/>
      <c r="R7" s="106"/>
      <c r="S7" s="59"/>
    </row>
    <row r="8" spans="2:21" s="62" customFormat="1" ht="33" customHeight="1" x14ac:dyDescent="0.35">
      <c r="B8" s="106" t="s">
        <v>80</v>
      </c>
      <c r="C8" s="106"/>
      <c r="D8" s="106"/>
      <c r="E8" s="106"/>
      <c r="F8" s="106"/>
      <c r="G8" s="106"/>
      <c r="H8" s="106"/>
      <c r="I8" s="106"/>
      <c r="J8" s="106"/>
      <c r="K8" s="106"/>
      <c r="L8" s="106"/>
      <c r="M8" s="106"/>
      <c r="N8" s="106"/>
      <c r="O8" s="106"/>
      <c r="P8" s="106"/>
      <c r="Q8" s="106"/>
      <c r="R8" s="106"/>
      <c r="S8" s="59"/>
    </row>
    <row r="9" spans="2:21" ht="19" x14ac:dyDescent="0.35">
      <c r="B9" s="60"/>
      <c r="C9" s="60"/>
      <c r="D9" s="60"/>
      <c r="E9" s="60"/>
      <c r="F9" s="60"/>
      <c r="G9" s="60"/>
      <c r="H9" s="65"/>
      <c r="I9" s="66"/>
      <c r="J9" s="66"/>
      <c r="K9" s="66"/>
      <c r="L9" s="66"/>
      <c r="M9" s="66"/>
      <c r="N9" s="66" t="s">
        <v>3</v>
      </c>
      <c r="O9" s="66"/>
      <c r="P9" s="66" t="s">
        <v>4</v>
      </c>
      <c r="Q9" s="66"/>
      <c r="R9" s="66" t="s">
        <v>5</v>
      </c>
    </row>
    <row r="10" spans="2:21" ht="19" x14ac:dyDescent="0.35">
      <c r="B10" s="67"/>
      <c r="C10" s="60"/>
      <c r="D10" s="60"/>
      <c r="E10" s="60"/>
      <c r="F10" s="60"/>
      <c r="G10" s="60"/>
      <c r="H10" s="65" t="s">
        <v>6</v>
      </c>
      <c r="I10" s="66"/>
      <c r="J10" s="66" t="s">
        <v>7</v>
      </c>
      <c r="K10" s="66"/>
      <c r="L10" s="68" t="s">
        <v>8</v>
      </c>
      <c r="M10" s="69"/>
      <c r="N10" s="66" t="s">
        <v>9</v>
      </c>
      <c r="O10" s="66"/>
      <c r="P10" s="66" t="s">
        <v>10</v>
      </c>
      <c r="Q10" s="66"/>
      <c r="R10" s="66" t="s">
        <v>11</v>
      </c>
    </row>
    <row r="11" spans="2:21" ht="3" customHeight="1" thickBot="1" x14ac:dyDescent="0.4">
      <c r="B11" s="70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  <c r="Q11" s="71"/>
      <c r="R11" s="71"/>
    </row>
    <row r="12" spans="2:21" ht="3" customHeight="1" x14ac:dyDescent="0.35">
      <c r="B12" s="60"/>
      <c r="C12" s="60"/>
      <c r="D12" s="60"/>
      <c r="E12" s="60"/>
      <c r="F12" s="60"/>
      <c r="G12" s="60"/>
      <c r="H12" s="60"/>
      <c r="I12" s="60"/>
      <c r="J12" s="60"/>
      <c r="K12" s="60"/>
      <c r="L12" s="60"/>
      <c r="M12" s="60"/>
      <c r="N12" s="60"/>
      <c r="O12" s="60"/>
      <c r="P12" s="60"/>
      <c r="Q12" s="60"/>
      <c r="R12" s="60"/>
    </row>
    <row r="13" spans="2:21" ht="21" customHeight="1" x14ac:dyDescent="0.4">
      <c r="B13" s="72" t="s">
        <v>12</v>
      </c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</row>
    <row r="14" spans="2:21" ht="21.75" customHeight="1" x14ac:dyDescent="0.4">
      <c r="B14" s="24"/>
      <c r="C14" s="73" t="s">
        <v>13</v>
      </c>
      <c r="D14" s="24"/>
      <c r="E14" s="24"/>
      <c r="F14" s="24"/>
      <c r="G14" s="25"/>
      <c r="H14" s="26"/>
      <c r="I14" s="26"/>
      <c r="J14" s="26"/>
      <c r="K14" s="25"/>
      <c r="L14" s="26"/>
      <c r="M14" s="26"/>
      <c r="N14" s="26"/>
      <c r="O14" s="26"/>
      <c r="P14" s="26"/>
      <c r="Q14" s="26"/>
      <c r="R14" s="26"/>
    </row>
    <row r="15" spans="2:21" ht="19" x14ac:dyDescent="0.4">
      <c r="B15" s="24"/>
      <c r="C15" s="23"/>
      <c r="D15" s="23" t="s">
        <v>14</v>
      </c>
      <c r="E15" s="24"/>
      <c r="F15" s="24"/>
      <c r="G15" s="74" t="s">
        <v>15</v>
      </c>
      <c r="H15" s="26">
        <f>+L15+N15+P15+R15</f>
        <v>2033340574</v>
      </c>
      <c r="I15" s="75" t="s">
        <v>15</v>
      </c>
      <c r="J15" s="27"/>
      <c r="K15" s="74" t="s">
        <v>15</v>
      </c>
      <c r="L15" s="27">
        <v>472769127</v>
      </c>
      <c r="M15" s="75" t="s">
        <v>15</v>
      </c>
      <c r="N15" s="27">
        <v>379090946</v>
      </c>
      <c r="O15" s="75" t="s">
        <v>15</v>
      </c>
      <c r="P15" s="27">
        <v>1059766287</v>
      </c>
      <c r="Q15" s="75" t="s">
        <v>15</v>
      </c>
      <c r="R15" s="27">
        <v>121714214</v>
      </c>
    </row>
    <row r="16" spans="2:21" ht="19" x14ac:dyDescent="0.4">
      <c r="B16" s="24"/>
      <c r="C16" s="23"/>
      <c r="D16" s="23" t="s">
        <v>16</v>
      </c>
      <c r="E16" s="24"/>
      <c r="F16" s="24"/>
      <c r="G16" s="25"/>
      <c r="H16" s="26">
        <f>+L16+N16+P16+R16</f>
        <v>142629287</v>
      </c>
      <c r="I16" s="26"/>
      <c r="J16" s="27"/>
      <c r="K16" s="25"/>
      <c r="L16" s="27">
        <v>2185350</v>
      </c>
      <c r="M16" s="26"/>
      <c r="N16" s="27">
        <v>13301057</v>
      </c>
      <c r="O16" s="26"/>
      <c r="P16" s="27">
        <v>91803677</v>
      </c>
      <c r="Q16" s="26"/>
      <c r="R16" s="27">
        <v>35339203</v>
      </c>
    </row>
    <row r="17" spans="2:18" ht="19" x14ac:dyDescent="0.4">
      <c r="B17" s="24"/>
      <c r="C17" s="23"/>
      <c r="D17" s="23" t="s">
        <v>17</v>
      </c>
      <c r="E17" s="24"/>
      <c r="F17" s="24"/>
      <c r="G17" s="25"/>
      <c r="H17" s="26">
        <f>+L17+N17+P17+R17</f>
        <v>258323074</v>
      </c>
      <c r="I17" s="26"/>
      <c r="J17" s="27"/>
      <c r="K17" s="25"/>
      <c r="L17" s="27">
        <v>120920865</v>
      </c>
      <c r="M17" s="26"/>
      <c r="N17" s="27">
        <v>6387447</v>
      </c>
      <c r="O17" s="26"/>
      <c r="P17" s="27">
        <v>123282801</v>
      </c>
      <c r="Q17" s="26"/>
      <c r="R17" s="27">
        <v>7731961</v>
      </c>
    </row>
    <row r="18" spans="2:18" ht="19" x14ac:dyDescent="0.4">
      <c r="B18" s="24"/>
      <c r="C18" s="23"/>
      <c r="D18" s="23" t="s">
        <v>18</v>
      </c>
      <c r="E18" s="24"/>
      <c r="F18" s="24"/>
      <c r="G18" s="25"/>
      <c r="H18" s="26">
        <f>+L18+N18+P18+R18</f>
        <v>103085752</v>
      </c>
      <c r="I18" s="26"/>
      <c r="J18" s="27"/>
      <c r="K18" s="25"/>
      <c r="L18" s="27">
        <v>23589878</v>
      </c>
      <c r="M18" s="26"/>
      <c r="N18" s="27">
        <v>2106791</v>
      </c>
      <c r="O18" s="26"/>
      <c r="P18" s="27">
        <v>75621360</v>
      </c>
      <c r="Q18" s="26"/>
      <c r="R18" s="27">
        <v>1767723</v>
      </c>
    </row>
    <row r="19" spans="2:18" ht="19" x14ac:dyDescent="0.4">
      <c r="B19" s="24"/>
      <c r="C19" s="23"/>
      <c r="D19" s="23" t="s">
        <v>20</v>
      </c>
      <c r="E19" s="24"/>
      <c r="F19" s="24"/>
      <c r="G19" s="25"/>
      <c r="H19" s="26"/>
      <c r="I19" s="26"/>
      <c r="J19" s="27">
        <f>-(-L19-N19-P19-R19)</f>
        <v>133474304</v>
      </c>
      <c r="K19" s="25"/>
      <c r="L19" s="27">
        <v>116387423</v>
      </c>
      <c r="N19" s="26"/>
      <c r="P19" s="27">
        <v>2341567</v>
      </c>
      <c r="Q19" s="26"/>
      <c r="R19" s="26">
        <v>14745314</v>
      </c>
    </row>
    <row r="20" spans="2:18" ht="19" x14ac:dyDescent="0.4">
      <c r="B20" s="24"/>
      <c r="C20" s="23"/>
      <c r="D20" s="23" t="s">
        <v>21</v>
      </c>
      <c r="E20" s="24"/>
      <c r="F20" s="24"/>
      <c r="G20" s="25"/>
      <c r="H20" s="26"/>
      <c r="I20" s="26"/>
      <c r="J20" s="27">
        <f>-(-L20-N20-P20-R20)</f>
        <v>18593724</v>
      </c>
      <c r="K20" s="25"/>
      <c r="L20" s="27"/>
      <c r="M20" s="26"/>
      <c r="N20" s="27"/>
      <c r="O20" s="26"/>
      <c r="P20" s="27">
        <v>18593724</v>
      </c>
      <c r="Q20" s="26"/>
      <c r="R20" s="27"/>
    </row>
    <row r="21" spans="2:18" ht="19" x14ac:dyDescent="0.4">
      <c r="B21" s="24"/>
      <c r="C21" s="23"/>
      <c r="D21" s="23" t="s">
        <v>22</v>
      </c>
      <c r="E21" s="24"/>
      <c r="F21" s="24"/>
      <c r="G21" s="25"/>
      <c r="H21" s="26"/>
      <c r="I21" s="26"/>
      <c r="J21" s="107">
        <f>-(-L21-N21-P21-R21)</f>
        <v>1406429188</v>
      </c>
      <c r="K21" s="25"/>
      <c r="L21" s="27">
        <v>126547120</v>
      </c>
      <c r="M21" s="26"/>
      <c r="N21" s="27">
        <f>159292279+104376828</f>
        <v>263669107</v>
      </c>
      <c r="O21" s="26"/>
      <c r="P21" s="27">
        <v>558396796</v>
      </c>
      <c r="Q21" s="26"/>
      <c r="R21" s="27">
        <f>110570044+347246121</f>
        <v>457816165</v>
      </c>
    </row>
    <row r="22" spans="2:18" ht="19" x14ac:dyDescent="0.4">
      <c r="B22" s="24"/>
      <c r="C22" s="23"/>
      <c r="D22" s="23" t="s">
        <v>23</v>
      </c>
      <c r="E22" s="24"/>
      <c r="F22" s="24"/>
      <c r="G22" s="25"/>
      <c r="H22" s="26">
        <f>+L22+N22+P22+R22</f>
        <v>276790682</v>
      </c>
      <c r="I22" s="26"/>
      <c r="J22" s="27"/>
      <c r="K22" s="25"/>
      <c r="L22" s="27">
        <v>7020311</v>
      </c>
      <c r="M22" s="26"/>
      <c r="N22" s="27">
        <v>156781950</v>
      </c>
      <c r="O22" s="26"/>
      <c r="P22" s="27">
        <v>11</v>
      </c>
      <c r="Q22" s="26"/>
      <c r="R22" s="27">
        <v>112988410</v>
      </c>
    </row>
    <row r="23" spans="2:18" ht="19" hidden="1" x14ac:dyDescent="0.4">
      <c r="B23" s="24"/>
      <c r="C23" s="23"/>
      <c r="D23" s="23" t="s">
        <v>24</v>
      </c>
      <c r="E23" s="24"/>
      <c r="F23" s="24"/>
      <c r="G23" s="25"/>
      <c r="H23" s="26">
        <f>+P23</f>
        <v>0</v>
      </c>
      <c r="I23" s="26"/>
      <c r="J23" s="27"/>
      <c r="K23" s="25"/>
      <c r="L23" s="27"/>
      <c r="M23" s="26"/>
      <c r="N23" s="27"/>
      <c r="O23" s="26"/>
      <c r="P23" s="27"/>
      <c r="Q23" s="26"/>
      <c r="R23" s="27"/>
    </row>
    <row r="24" spans="2:18" ht="19" x14ac:dyDescent="0.4">
      <c r="B24" s="24"/>
      <c r="C24" s="23"/>
      <c r="D24" s="23" t="s">
        <v>25</v>
      </c>
      <c r="E24" s="24"/>
      <c r="F24" s="24"/>
      <c r="G24" s="25"/>
      <c r="H24" s="26">
        <f>+P24</f>
        <v>1237473</v>
      </c>
      <c r="I24" s="26"/>
      <c r="J24" s="27"/>
      <c r="K24" s="25"/>
      <c r="L24" s="27"/>
      <c r="M24" s="26"/>
      <c r="N24" s="27"/>
      <c r="O24" s="26"/>
      <c r="P24" s="27">
        <v>1237473</v>
      </c>
      <c r="Q24" s="26"/>
      <c r="R24" s="27"/>
    </row>
    <row r="25" spans="2:18" ht="19" x14ac:dyDescent="0.4">
      <c r="B25" s="24"/>
      <c r="C25" s="24"/>
      <c r="D25" s="24"/>
      <c r="E25" s="77" t="s">
        <v>26</v>
      </c>
      <c r="F25" s="24"/>
      <c r="G25" s="25"/>
      <c r="H25" s="78">
        <f>SUM(H15:H24)</f>
        <v>2815406842</v>
      </c>
      <c r="I25" s="26"/>
      <c r="J25" s="79">
        <f>SUM(J19:J21)</f>
        <v>1558497216</v>
      </c>
      <c r="K25" s="25"/>
      <c r="L25" s="78">
        <f>SUM(L15:L23)</f>
        <v>869420074</v>
      </c>
      <c r="M25" s="26"/>
      <c r="N25" s="78">
        <f>SUM(N15:N23)</f>
        <v>821337298</v>
      </c>
      <c r="O25" s="26"/>
      <c r="P25" s="78">
        <f>SUM(P15:P24)</f>
        <v>1931043696</v>
      </c>
      <c r="Q25" s="26"/>
      <c r="R25" s="78">
        <f>SUM(R15:R23)</f>
        <v>752102990</v>
      </c>
    </row>
    <row r="26" spans="2:18" ht="3.75" customHeight="1" x14ac:dyDescent="0.4">
      <c r="B26" s="24"/>
      <c r="C26" s="24"/>
      <c r="D26" s="24"/>
      <c r="E26" s="24"/>
      <c r="F26" s="24"/>
      <c r="G26" s="25"/>
      <c r="H26" s="26"/>
      <c r="I26" s="26"/>
      <c r="J26" s="26"/>
      <c r="K26" s="25"/>
      <c r="L26" s="26"/>
      <c r="M26" s="26"/>
      <c r="N26" s="26"/>
      <c r="O26" s="26"/>
      <c r="P26" s="26"/>
      <c r="Q26" s="26"/>
      <c r="R26" s="26"/>
    </row>
    <row r="27" spans="2:18" ht="19" x14ac:dyDescent="0.4">
      <c r="B27" s="24"/>
      <c r="C27" s="23"/>
      <c r="D27" s="23" t="s">
        <v>27</v>
      </c>
      <c r="E27" s="24"/>
      <c r="F27" s="24"/>
      <c r="G27" s="25"/>
      <c r="H27" s="26">
        <f>+P27+R27+L27+N27</f>
        <v>2359168550</v>
      </c>
      <c r="I27" s="26"/>
      <c r="J27" s="26"/>
      <c r="K27" s="25"/>
      <c r="L27" s="27">
        <v>16707144</v>
      </c>
      <c r="M27" s="26"/>
      <c r="N27" s="27"/>
      <c r="O27" s="26"/>
      <c r="P27" s="27">
        <v>2303986503</v>
      </c>
      <c r="Q27" s="26"/>
      <c r="R27" s="27">
        <v>38474903</v>
      </c>
    </row>
    <row r="28" spans="2:18" ht="18.75" customHeight="1" x14ac:dyDescent="0.4">
      <c r="B28" s="24"/>
      <c r="C28" s="23"/>
      <c r="D28" s="23" t="s">
        <v>28</v>
      </c>
      <c r="E28" s="24"/>
      <c r="F28" s="24"/>
      <c r="G28" s="25"/>
      <c r="H28" s="26">
        <f>+L28+N28+P28+R28</f>
        <v>2874111286</v>
      </c>
      <c r="I28" s="26"/>
      <c r="J28" s="26"/>
      <c r="K28" s="25"/>
      <c r="L28" s="27">
        <v>209166955</v>
      </c>
      <c r="M28" s="26"/>
      <c r="N28" s="27">
        <v>684517990</v>
      </c>
      <c r="O28" s="26"/>
      <c r="P28" s="27">
        <v>1812919578</v>
      </c>
      <c r="Q28" s="26"/>
      <c r="R28" s="27">
        <v>167506763</v>
      </c>
    </row>
    <row r="29" spans="2:18" ht="19" x14ac:dyDescent="0.4">
      <c r="B29" s="24"/>
      <c r="C29" s="23"/>
      <c r="D29" s="23" t="s">
        <v>29</v>
      </c>
      <c r="E29" s="24"/>
      <c r="F29" s="24"/>
      <c r="G29" s="25"/>
      <c r="H29" s="26">
        <f>+L29+N29+P29+R29</f>
        <v>23186417</v>
      </c>
      <c r="I29" s="26"/>
      <c r="J29" s="26"/>
      <c r="K29" s="25"/>
      <c r="L29" s="27"/>
      <c r="M29" s="26"/>
      <c r="N29" s="27"/>
      <c r="O29" s="26"/>
      <c r="P29" s="27">
        <v>23186417</v>
      </c>
      <c r="Q29" s="26"/>
      <c r="R29" s="27"/>
    </row>
    <row r="30" spans="2:18" ht="20" customHeight="1" x14ac:dyDescent="0.4">
      <c r="B30" s="24"/>
      <c r="C30" s="23"/>
      <c r="D30" s="23" t="s">
        <v>30</v>
      </c>
      <c r="E30" s="24"/>
      <c r="F30" s="24"/>
      <c r="G30" s="25"/>
      <c r="H30" s="26">
        <f>+P30</f>
        <v>24609058</v>
      </c>
      <c r="I30" s="26"/>
      <c r="J30" s="26"/>
      <c r="K30" s="25"/>
      <c r="L30" s="27"/>
      <c r="M30" s="26"/>
      <c r="N30" s="27"/>
      <c r="O30" s="26"/>
      <c r="P30" s="27">
        <v>24609058</v>
      </c>
      <c r="Q30" s="26"/>
      <c r="R30" s="27"/>
    </row>
    <row r="31" spans="2:18" ht="19" x14ac:dyDescent="0.4">
      <c r="B31" s="24"/>
      <c r="C31" s="23"/>
      <c r="D31" s="23" t="s">
        <v>31</v>
      </c>
      <c r="E31" s="24"/>
      <c r="F31" s="24"/>
      <c r="G31" s="25"/>
      <c r="H31" s="26"/>
      <c r="I31" s="24"/>
      <c r="J31" s="24"/>
      <c r="K31" s="24"/>
      <c r="L31" s="27"/>
      <c r="M31" s="24"/>
      <c r="N31" s="27"/>
      <c r="O31" s="26"/>
      <c r="P31" s="27"/>
      <c r="Q31" s="26"/>
      <c r="R31" s="27"/>
    </row>
    <row r="32" spans="2:18" ht="19" x14ac:dyDescent="0.4">
      <c r="B32" s="24"/>
      <c r="C32" s="77"/>
      <c r="D32" s="77" t="s">
        <v>32</v>
      </c>
      <c r="E32" s="24"/>
      <c r="F32" s="24"/>
      <c r="G32" s="25"/>
      <c r="H32" s="26">
        <f>+L32+N32+P32+R32</f>
        <v>1052366789</v>
      </c>
      <c r="I32" s="26"/>
      <c r="J32" s="24"/>
      <c r="K32" s="24"/>
      <c r="L32" s="27">
        <v>68684626</v>
      </c>
      <c r="M32" s="24"/>
      <c r="N32" s="27">
        <v>900820550</v>
      </c>
      <c r="O32" s="26"/>
      <c r="P32" s="27">
        <v>800086</v>
      </c>
      <c r="Q32" s="26"/>
      <c r="R32" s="27">
        <v>82061527</v>
      </c>
    </row>
    <row r="33" spans="2:18" ht="19" x14ac:dyDescent="0.4">
      <c r="B33" s="24"/>
      <c r="C33" s="77"/>
      <c r="D33" s="23" t="s">
        <v>33</v>
      </c>
      <c r="E33" s="24"/>
      <c r="F33" s="24"/>
      <c r="G33" s="25"/>
      <c r="H33" s="26">
        <f>+L33+N33+R33+P33</f>
        <v>10018709</v>
      </c>
      <c r="I33" s="26"/>
      <c r="J33" s="26"/>
      <c r="K33" s="25"/>
      <c r="L33" s="27"/>
      <c r="M33" s="24"/>
      <c r="N33" s="27"/>
      <c r="O33" s="26"/>
      <c r="P33" s="27">
        <v>10018709</v>
      </c>
      <c r="Q33" s="26"/>
      <c r="R33" s="27"/>
    </row>
    <row r="34" spans="2:18" ht="18.75" customHeight="1" x14ac:dyDescent="0.4">
      <c r="B34" s="24"/>
      <c r="C34" s="77"/>
      <c r="D34" s="23" t="s">
        <v>34</v>
      </c>
      <c r="E34" s="24"/>
      <c r="F34" s="24"/>
      <c r="G34" s="25"/>
      <c r="H34" s="26">
        <f>+L34+N34+R34+P34</f>
        <v>427918150</v>
      </c>
      <c r="I34" s="26"/>
      <c r="J34" s="26"/>
      <c r="K34" s="25"/>
      <c r="L34" s="27">
        <v>52844</v>
      </c>
      <c r="M34" s="26"/>
      <c r="N34" s="27">
        <v>415065</v>
      </c>
      <c r="O34" s="26"/>
      <c r="P34" s="27">
        <v>425266913</v>
      </c>
      <c r="Q34" s="26"/>
      <c r="R34" s="27">
        <v>2183328</v>
      </c>
    </row>
    <row r="35" spans="2:18" ht="19.5" customHeight="1" x14ac:dyDescent="0.4">
      <c r="B35" s="24"/>
      <c r="C35" s="77"/>
      <c r="D35" s="23" t="s">
        <v>35</v>
      </c>
      <c r="E35" s="24"/>
      <c r="F35" s="24"/>
      <c r="G35" s="25"/>
      <c r="H35" s="26">
        <f>+L35+N35+R35+P35</f>
        <v>196306130</v>
      </c>
      <c r="I35" s="26"/>
      <c r="J35" s="27"/>
      <c r="K35" s="25"/>
      <c r="L35" s="27">
        <v>28949179</v>
      </c>
      <c r="M35" s="26"/>
      <c r="N35" s="27">
        <v>57853787</v>
      </c>
      <c r="O35" s="26"/>
      <c r="P35" s="27">
        <v>99039207</v>
      </c>
      <c r="Q35" s="26"/>
      <c r="R35" s="27">
        <v>10463957</v>
      </c>
    </row>
    <row r="36" spans="2:18" ht="2.25" customHeight="1" x14ac:dyDescent="0.4">
      <c r="B36" s="24"/>
      <c r="C36" s="80"/>
      <c r="D36" s="24"/>
      <c r="E36" s="24"/>
      <c r="F36" s="24"/>
      <c r="G36" s="25"/>
      <c r="H36" s="26"/>
      <c r="I36" s="26"/>
      <c r="J36" s="26"/>
      <c r="K36" s="25"/>
      <c r="L36" s="26"/>
      <c r="M36" s="26"/>
      <c r="N36" s="26"/>
      <c r="O36" s="26"/>
      <c r="P36" s="26"/>
      <c r="Q36" s="26"/>
      <c r="R36" s="26"/>
    </row>
    <row r="37" spans="2:18" ht="21" customHeight="1" thickBot="1" x14ac:dyDescent="0.45">
      <c r="B37" s="80" t="s">
        <v>36</v>
      </c>
      <c r="C37" s="24"/>
      <c r="D37" s="24"/>
      <c r="E37" s="80"/>
      <c r="F37" s="24"/>
      <c r="G37" s="81" t="s">
        <v>37</v>
      </c>
      <c r="H37" s="82">
        <f>SUM(H25:H35)</f>
        <v>9783091931</v>
      </c>
      <c r="I37" s="81" t="s">
        <v>38</v>
      </c>
      <c r="J37" s="82">
        <f>SUM(J25:J35)</f>
        <v>1558497216</v>
      </c>
      <c r="K37" s="83" t="s">
        <v>38</v>
      </c>
      <c r="L37" s="82">
        <f>SUM(L25:L35)</f>
        <v>1192980822</v>
      </c>
      <c r="M37" s="81" t="s">
        <v>15</v>
      </c>
      <c r="N37" s="82">
        <f>SUM(N25:N35)</f>
        <v>2464944690</v>
      </c>
      <c r="O37" s="81" t="s">
        <v>37</v>
      </c>
      <c r="P37" s="82">
        <f>SUM(P25:P35)</f>
        <v>6630870167</v>
      </c>
      <c r="Q37" s="81" t="s">
        <v>15</v>
      </c>
      <c r="R37" s="82">
        <f>SUM(R25:R35)</f>
        <v>1052793468</v>
      </c>
    </row>
    <row r="38" spans="2:18" ht="3.75" customHeight="1" thickTop="1" x14ac:dyDescent="0.4">
      <c r="B38" s="24"/>
      <c r="C38" s="77"/>
      <c r="D38" s="24"/>
      <c r="E38" s="24"/>
      <c r="F38" s="24"/>
      <c r="G38" s="25"/>
      <c r="H38" s="26"/>
      <c r="I38" s="26"/>
      <c r="J38" s="26"/>
      <c r="K38" s="25"/>
      <c r="L38" s="26"/>
      <c r="M38" s="26"/>
      <c r="N38" s="26"/>
      <c r="O38" s="26"/>
      <c r="P38" s="26"/>
      <c r="Q38" s="26"/>
      <c r="R38" s="26"/>
    </row>
    <row r="39" spans="2:18" ht="3.75" customHeight="1" x14ac:dyDescent="0.4">
      <c r="B39" s="24"/>
      <c r="C39" s="84"/>
      <c r="D39" s="24"/>
      <c r="E39" s="24"/>
      <c r="F39" s="24"/>
      <c r="G39" s="25"/>
      <c r="H39" s="26"/>
      <c r="I39" s="26"/>
      <c r="J39" s="26"/>
      <c r="K39" s="25"/>
      <c r="L39" s="26"/>
      <c r="M39" s="26"/>
      <c r="N39" s="26"/>
      <c r="O39" s="26"/>
      <c r="P39" s="26"/>
      <c r="Q39" s="26"/>
      <c r="R39" s="26"/>
    </row>
    <row r="40" spans="2:18" ht="18" customHeight="1" x14ac:dyDescent="0.4">
      <c r="B40" s="80" t="s">
        <v>39</v>
      </c>
      <c r="C40" s="85"/>
      <c r="D40" s="85"/>
      <c r="E40" s="85"/>
      <c r="F40" s="85"/>
      <c r="G40" s="86"/>
      <c r="H40" s="26"/>
      <c r="I40" s="26"/>
      <c r="J40" s="26"/>
      <c r="K40" s="25"/>
      <c r="L40" s="26"/>
      <c r="M40" s="26"/>
      <c r="N40" s="26"/>
      <c r="O40" s="26"/>
      <c r="P40" s="26"/>
      <c r="Q40" s="26"/>
      <c r="R40" s="26"/>
    </row>
    <row r="41" spans="2:18" ht="3.75" customHeight="1" x14ac:dyDescent="0.4">
      <c r="B41" s="24"/>
      <c r="C41" s="24"/>
      <c r="D41" s="24"/>
      <c r="E41" s="24"/>
      <c r="F41" s="24"/>
      <c r="G41" s="25"/>
      <c r="H41" s="26"/>
      <c r="I41" s="26"/>
      <c r="J41" s="26"/>
      <c r="K41" s="25"/>
      <c r="L41" s="26"/>
      <c r="M41" s="26"/>
      <c r="N41" s="26"/>
      <c r="O41" s="26"/>
      <c r="P41" s="26"/>
      <c r="Q41" s="26"/>
      <c r="R41" s="26"/>
    </row>
    <row r="42" spans="2:18" ht="16.5" customHeight="1" x14ac:dyDescent="0.4">
      <c r="B42" s="24"/>
      <c r="C42" s="73" t="s">
        <v>40</v>
      </c>
      <c r="D42" s="24"/>
      <c r="E42" s="24"/>
      <c r="F42" s="24"/>
      <c r="G42" s="24"/>
      <c r="H42" s="26"/>
      <c r="I42" s="26"/>
      <c r="J42" s="26"/>
      <c r="K42" s="25"/>
      <c r="L42" s="26"/>
      <c r="M42" s="26"/>
      <c r="N42" s="27"/>
      <c r="O42" s="26"/>
      <c r="P42" s="26"/>
      <c r="Q42" s="26"/>
      <c r="R42" s="26"/>
    </row>
    <row r="43" spans="2:18" ht="18.75" customHeight="1" x14ac:dyDescent="0.4">
      <c r="B43" s="24"/>
      <c r="C43" s="77" t="s">
        <v>41</v>
      </c>
      <c r="D43" s="87"/>
      <c r="E43" s="24"/>
      <c r="F43" s="24"/>
      <c r="G43" s="24"/>
      <c r="H43" s="26"/>
      <c r="I43" s="24"/>
      <c r="J43" s="27"/>
      <c r="K43" s="24"/>
      <c r="L43" s="27"/>
      <c r="M43" s="24"/>
      <c r="N43" s="27"/>
      <c r="O43" s="24"/>
      <c r="P43" s="27"/>
      <c r="Q43" s="24"/>
      <c r="R43" s="27"/>
    </row>
    <row r="44" spans="2:18" ht="19" x14ac:dyDescent="0.4">
      <c r="B44" s="24"/>
      <c r="C44" s="77"/>
      <c r="D44" s="77" t="s">
        <v>42</v>
      </c>
      <c r="E44" s="24"/>
      <c r="F44" s="24"/>
      <c r="G44" s="74" t="s">
        <v>15</v>
      </c>
      <c r="H44" s="26">
        <f t="shared" ref="H44:H47" si="0">+L44+N44+P44+R44</f>
        <v>256511801</v>
      </c>
      <c r="I44" s="74" t="s">
        <v>15</v>
      </c>
      <c r="J44" s="27"/>
      <c r="K44" s="74" t="s">
        <v>15</v>
      </c>
      <c r="L44" s="27">
        <v>18352184</v>
      </c>
      <c r="M44" s="74" t="s">
        <v>15</v>
      </c>
      <c r="N44" s="27">
        <v>197005054</v>
      </c>
      <c r="O44" s="74" t="s">
        <v>15</v>
      </c>
      <c r="P44" s="27">
        <v>2737196</v>
      </c>
      <c r="Q44" s="74" t="s">
        <v>15</v>
      </c>
      <c r="R44" s="27">
        <v>38417367</v>
      </c>
    </row>
    <row r="45" spans="2:18" ht="18.75" customHeight="1" x14ac:dyDescent="0.4">
      <c r="B45" s="24"/>
      <c r="C45" s="77"/>
      <c r="D45" s="77" t="s">
        <v>69</v>
      </c>
      <c r="E45" s="24"/>
      <c r="F45" s="24"/>
      <c r="G45" s="74"/>
      <c r="H45" s="26">
        <f>+L45+N45+P45+R45</f>
        <v>12916814</v>
      </c>
      <c r="I45" s="74"/>
      <c r="J45" s="27"/>
      <c r="K45" s="74"/>
      <c r="L45" s="27">
        <v>12811828</v>
      </c>
      <c r="M45" s="74"/>
      <c r="N45" s="27">
        <v>99008</v>
      </c>
      <c r="O45" s="74"/>
      <c r="P45" s="27"/>
      <c r="Q45" s="74"/>
      <c r="R45" s="27">
        <v>5978</v>
      </c>
    </row>
    <row r="46" spans="2:18" ht="22.5" customHeight="1" x14ac:dyDescent="0.4">
      <c r="B46" s="24"/>
      <c r="C46" s="24"/>
      <c r="D46" s="111" t="s">
        <v>70</v>
      </c>
      <c r="E46" s="111"/>
      <c r="F46" s="111"/>
      <c r="G46" s="74"/>
      <c r="H46" s="26">
        <f>+L46+N46+P46+R46</f>
        <v>10405</v>
      </c>
      <c r="I46" s="74"/>
      <c r="J46" s="27"/>
      <c r="K46" s="74"/>
      <c r="L46" s="27">
        <v>10405</v>
      </c>
      <c r="M46" s="74"/>
      <c r="N46" s="27"/>
      <c r="O46" s="74"/>
      <c r="P46" s="27"/>
      <c r="Q46" s="74"/>
      <c r="R46" s="27"/>
    </row>
    <row r="47" spans="2:18" ht="18.75" customHeight="1" x14ac:dyDescent="0.4">
      <c r="B47" s="24"/>
      <c r="C47" s="77"/>
      <c r="D47" s="77" t="s">
        <v>44</v>
      </c>
      <c r="E47" s="24"/>
      <c r="F47" s="24"/>
      <c r="G47" s="74"/>
      <c r="H47" s="26">
        <f t="shared" si="0"/>
        <v>130871503</v>
      </c>
      <c r="I47" s="74"/>
      <c r="J47" s="27"/>
      <c r="K47" s="74"/>
      <c r="L47" s="27">
        <v>130870755</v>
      </c>
      <c r="M47" s="74"/>
      <c r="N47" s="27"/>
      <c r="O47" s="74"/>
      <c r="P47" s="27"/>
      <c r="Q47" s="74"/>
      <c r="R47" s="27">
        <v>748</v>
      </c>
    </row>
    <row r="48" spans="2:18" ht="18.75" customHeight="1" x14ac:dyDescent="0.4">
      <c r="B48" s="24"/>
      <c r="C48" s="77"/>
      <c r="D48" s="77" t="s">
        <v>46</v>
      </c>
      <c r="E48" s="24"/>
      <c r="F48" s="24"/>
      <c r="G48" s="25"/>
      <c r="H48" s="26">
        <f>+L48+N48+P48+R48</f>
        <v>100023608</v>
      </c>
      <c r="I48" s="26"/>
      <c r="J48" s="27"/>
      <c r="K48" s="25"/>
      <c r="L48" s="27">
        <f>58211233+6</f>
        <v>58211239</v>
      </c>
      <c r="M48" s="74"/>
      <c r="N48" s="27">
        <f>25389747-5178</f>
        <v>25384569</v>
      </c>
      <c r="O48" s="74"/>
      <c r="P48" s="27">
        <v>9700149</v>
      </c>
      <c r="Q48" s="74"/>
      <c r="R48" s="27">
        <f>6722464+5187</f>
        <v>6727651</v>
      </c>
    </row>
    <row r="49" spans="2:26" ht="18.75" customHeight="1" x14ac:dyDescent="0.4">
      <c r="B49" s="24"/>
      <c r="C49" s="77"/>
      <c r="D49" s="77" t="s">
        <v>47</v>
      </c>
      <c r="E49" s="24"/>
      <c r="F49" s="24"/>
      <c r="G49" s="25"/>
      <c r="H49" s="26">
        <f>+L49+N49+P49+R49</f>
        <v>107761724</v>
      </c>
      <c r="I49" s="26"/>
      <c r="J49" s="107"/>
      <c r="K49" s="25"/>
      <c r="L49" s="27">
        <v>104495494</v>
      </c>
      <c r="M49" s="27"/>
      <c r="N49" s="27"/>
      <c r="O49" s="27"/>
      <c r="P49" s="27">
        <v>3252177</v>
      </c>
      <c r="Q49" s="27"/>
      <c r="R49" s="27">
        <v>14053</v>
      </c>
    </row>
    <row r="50" spans="2:26" ht="18.75" customHeight="1" x14ac:dyDescent="0.4">
      <c r="B50" s="24"/>
      <c r="C50" s="77"/>
      <c r="D50" s="77" t="s">
        <v>48</v>
      </c>
      <c r="E50" s="24"/>
      <c r="F50" s="24"/>
      <c r="G50" s="25"/>
      <c r="H50" s="26"/>
      <c r="I50" s="26"/>
      <c r="J50" s="27">
        <f>-(-L50-N50-P50-R50)</f>
        <v>133883190</v>
      </c>
      <c r="K50" s="25"/>
      <c r="L50" s="27">
        <v>1751290</v>
      </c>
      <c r="N50" s="27">
        <v>690941</v>
      </c>
      <c r="P50" s="27"/>
      <c r="Q50" s="27"/>
      <c r="R50" s="27">
        <v>131440959</v>
      </c>
    </row>
    <row r="51" spans="2:26" ht="18.75" customHeight="1" x14ac:dyDescent="0.4">
      <c r="B51" s="24"/>
      <c r="C51" s="77"/>
      <c r="D51" s="77" t="s">
        <v>49</v>
      </c>
      <c r="E51" s="24"/>
      <c r="F51" s="24"/>
      <c r="G51" s="25"/>
      <c r="H51" s="26"/>
      <c r="I51" s="26"/>
      <c r="J51" s="27">
        <f>-(-L51-N51-P51-R51)</f>
        <v>18593724</v>
      </c>
      <c r="K51" s="25"/>
      <c r="L51" s="27"/>
      <c r="M51" s="26"/>
      <c r="N51" s="27"/>
      <c r="O51" s="26"/>
      <c r="P51" s="27">
        <v>18593724</v>
      </c>
      <c r="Q51" s="27"/>
      <c r="R51" s="27"/>
      <c r="W51" s="59">
        <v>-28878977.640000001</v>
      </c>
      <c r="X51" s="59">
        <v>0</v>
      </c>
      <c r="Y51" s="59">
        <v>-5305356.66</v>
      </c>
      <c r="Z51" s="59">
        <v>-35783.79</v>
      </c>
    </row>
    <row r="52" spans="2:26" ht="19" x14ac:dyDescent="0.4">
      <c r="B52" s="24"/>
      <c r="C52" s="77"/>
      <c r="D52" s="77" t="s">
        <v>51</v>
      </c>
      <c r="E52" s="24"/>
      <c r="F52" s="24"/>
      <c r="G52" s="25"/>
      <c r="H52" s="26"/>
      <c r="I52" s="26"/>
      <c r="J52" s="107">
        <f>-(-L52-N52-P52-R52)</f>
        <v>1406020302</v>
      </c>
      <c r="K52" s="25"/>
      <c r="L52" s="27">
        <v>282600674</v>
      </c>
      <c r="M52" s="26"/>
      <c r="N52" s="27"/>
      <c r="O52" s="26"/>
      <c r="P52" s="27">
        <f>1123814281-394653</f>
        <v>1123419628</v>
      </c>
      <c r="Q52" s="27"/>
      <c r="R52" s="27"/>
    </row>
    <row r="53" spans="2:26" ht="3.75" customHeight="1" x14ac:dyDescent="0.4">
      <c r="B53" s="24"/>
      <c r="C53" s="24"/>
      <c r="D53" s="87"/>
      <c r="E53" s="24"/>
      <c r="F53" s="24"/>
      <c r="G53" s="25"/>
      <c r="H53" s="26"/>
      <c r="I53" s="26"/>
      <c r="J53" s="27"/>
      <c r="K53" s="25"/>
      <c r="L53" s="27"/>
      <c r="M53" s="26"/>
      <c r="N53" s="27"/>
      <c r="O53" s="26"/>
      <c r="P53" s="27"/>
      <c r="Q53" s="26"/>
      <c r="R53" s="27"/>
    </row>
    <row r="54" spans="2:26" ht="19" x14ac:dyDescent="0.4">
      <c r="B54" s="24"/>
      <c r="C54" s="24"/>
      <c r="D54" s="24"/>
      <c r="E54" s="77" t="s">
        <v>52</v>
      </c>
      <c r="F54" s="24"/>
      <c r="G54" s="25"/>
      <c r="H54" s="78">
        <f>SUM(H43:H53)</f>
        <v>608095855</v>
      </c>
      <c r="I54" s="26"/>
      <c r="J54" s="79">
        <f>SUM(J50:J53)</f>
        <v>1558497216</v>
      </c>
      <c r="K54" s="25"/>
      <c r="L54" s="78">
        <f>SUM(L43:L53)</f>
        <v>609103869</v>
      </c>
      <c r="M54" s="26"/>
      <c r="N54" s="78">
        <f>SUM(N43:N53)</f>
        <v>223179572</v>
      </c>
      <c r="O54" s="26"/>
      <c r="P54" s="78">
        <f>SUM(P43:P53)</f>
        <v>1157702874</v>
      </c>
      <c r="Q54" s="26"/>
      <c r="R54" s="78">
        <f>SUM(R43:R53)</f>
        <v>176606756</v>
      </c>
    </row>
    <row r="55" spans="2:26" ht="4.5" customHeight="1" x14ac:dyDescent="0.4">
      <c r="B55" s="24"/>
      <c r="C55" s="73"/>
      <c r="D55" s="24"/>
      <c r="E55" s="24"/>
      <c r="F55" s="24"/>
      <c r="G55" s="25"/>
      <c r="H55" s="26"/>
      <c r="I55" s="26"/>
      <c r="J55" s="26"/>
      <c r="K55" s="25"/>
      <c r="L55" s="26"/>
      <c r="M55" s="26"/>
      <c r="N55" s="26"/>
      <c r="O55" s="26"/>
      <c r="P55" s="26"/>
      <c r="Q55" s="26"/>
      <c r="R55" s="26"/>
    </row>
    <row r="56" spans="2:26" ht="21" customHeight="1" x14ac:dyDescent="0.4">
      <c r="B56" s="24"/>
      <c r="C56" s="73" t="s">
        <v>53</v>
      </c>
      <c r="D56" s="24"/>
      <c r="E56" s="24"/>
      <c r="F56" s="24"/>
      <c r="G56" s="25"/>
      <c r="H56" s="26"/>
      <c r="I56" s="26"/>
      <c r="J56" s="26"/>
      <c r="K56" s="25"/>
      <c r="L56" s="26"/>
      <c r="M56" s="26"/>
      <c r="N56" s="26"/>
      <c r="O56" s="26"/>
      <c r="P56" s="26"/>
      <c r="Q56" s="26"/>
      <c r="R56" s="26"/>
    </row>
    <row r="57" spans="2:26" ht="21" customHeight="1" x14ac:dyDescent="0.4">
      <c r="B57" s="24"/>
      <c r="C57" s="77"/>
      <c r="D57" s="77" t="s">
        <v>54</v>
      </c>
      <c r="E57" s="24"/>
      <c r="F57" s="24"/>
      <c r="G57" s="25"/>
      <c r="H57" s="90">
        <f>+L57+N57+P57+R57</f>
        <v>1073176908</v>
      </c>
      <c r="I57" s="26"/>
      <c r="J57" s="26"/>
      <c r="K57" s="25"/>
      <c r="L57" s="90"/>
      <c r="M57" s="26"/>
      <c r="N57" s="26"/>
      <c r="O57" s="26"/>
      <c r="P57" s="90">
        <f>1073135991+40917</f>
        <v>1073176908</v>
      </c>
      <c r="Q57" s="26"/>
      <c r="R57" s="26"/>
    </row>
    <row r="58" spans="2:26" ht="20.25" customHeight="1" x14ac:dyDescent="0.4">
      <c r="B58" s="73"/>
      <c r="C58" s="77"/>
      <c r="D58" s="77" t="s">
        <v>55</v>
      </c>
      <c r="E58" s="24"/>
      <c r="F58" s="24"/>
      <c r="G58" s="25"/>
      <c r="H58" s="90">
        <f>+L58+N58+P58+R58</f>
        <v>17668707</v>
      </c>
      <c r="I58" s="26"/>
      <c r="J58" s="90"/>
      <c r="K58" s="25"/>
      <c r="L58" s="90">
        <v>17668707</v>
      </c>
      <c r="M58" s="26"/>
      <c r="N58" s="90"/>
      <c r="O58" s="26"/>
      <c r="P58" s="90"/>
      <c r="Q58" s="26"/>
      <c r="R58" s="90"/>
    </row>
    <row r="59" spans="2:26" ht="3" customHeight="1" x14ac:dyDescent="0.4">
      <c r="B59" s="24"/>
      <c r="C59" s="24"/>
      <c r="D59" s="87"/>
      <c r="E59" s="24"/>
      <c r="F59" s="24"/>
      <c r="G59" s="25"/>
      <c r="H59" s="91"/>
      <c r="I59" s="26"/>
      <c r="J59" s="27"/>
      <c r="K59" s="25"/>
      <c r="L59" s="27"/>
      <c r="M59" s="26"/>
      <c r="N59" s="27"/>
      <c r="O59" s="26"/>
      <c r="P59" s="27"/>
      <c r="Q59" s="26"/>
      <c r="R59" s="27"/>
    </row>
    <row r="60" spans="2:26" ht="18.75" customHeight="1" x14ac:dyDescent="0.4">
      <c r="B60" s="73"/>
      <c r="C60" s="24"/>
      <c r="D60" s="24"/>
      <c r="E60" s="73" t="s">
        <v>56</v>
      </c>
      <c r="F60" s="24"/>
      <c r="G60" s="25"/>
      <c r="H60" s="26">
        <f>+H58+H57</f>
        <v>1090845615</v>
      </c>
      <c r="I60" s="26"/>
      <c r="J60" s="92"/>
      <c r="K60" s="25"/>
      <c r="L60" s="78">
        <f>+L58+L57</f>
        <v>17668707</v>
      </c>
      <c r="M60" s="26"/>
      <c r="N60" s="109">
        <f>+N58+N57</f>
        <v>0</v>
      </c>
      <c r="O60" s="26"/>
      <c r="P60" s="78">
        <f>+P58+P57</f>
        <v>1073176908</v>
      </c>
      <c r="Q60" s="26"/>
      <c r="R60" s="109">
        <f>+R58+R57</f>
        <v>0</v>
      </c>
    </row>
    <row r="61" spans="2:26" ht="3" customHeight="1" x14ac:dyDescent="0.4">
      <c r="B61" s="73"/>
      <c r="C61" s="24"/>
      <c r="D61" s="24"/>
      <c r="E61" s="24"/>
      <c r="F61" s="24"/>
      <c r="G61" s="25"/>
      <c r="H61" s="91"/>
      <c r="I61" s="26"/>
      <c r="J61" s="93"/>
      <c r="K61" s="25"/>
      <c r="L61" s="93"/>
      <c r="M61" s="26"/>
      <c r="N61" s="93"/>
      <c r="O61" s="26"/>
      <c r="P61" s="93"/>
      <c r="Q61" s="26"/>
      <c r="R61" s="93"/>
    </row>
    <row r="62" spans="2:26" ht="18.75" customHeight="1" x14ac:dyDescent="0.4">
      <c r="B62" s="73"/>
      <c r="C62" s="24"/>
      <c r="D62" s="87"/>
      <c r="E62" s="73" t="s">
        <v>57</v>
      </c>
      <c r="F62" s="24"/>
      <c r="G62" s="25"/>
      <c r="H62" s="94">
        <f>H54+H60</f>
        <v>1698941470</v>
      </c>
      <c r="I62" s="26"/>
      <c r="J62" s="94">
        <f>J54+J60</f>
        <v>1558497216</v>
      </c>
      <c r="K62" s="25"/>
      <c r="L62" s="94">
        <f>L54+L60</f>
        <v>626772576</v>
      </c>
      <c r="M62" s="26"/>
      <c r="N62" s="94">
        <f>N54+N60</f>
        <v>223179572</v>
      </c>
      <c r="O62" s="26"/>
      <c r="P62" s="94">
        <f>P54+P60</f>
        <v>2230879782</v>
      </c>
      <c r="Q62" s="26"/>
      <c r="R62" s="94">
        <f>R54+R60</f>
        <v>176606756</v>
      </c>
    </row>
    <row r="63" spans="2:26" ht="18.75" customHeight="1" x14ac:dyDescent="0.4">
      <c r="B63" s="72" t="s">
        <v>58</v>
      </c>
      <c r="C63" s="95"/>
      <c r="D63" s="24"/>
      <c r="E63" s="24"/>
      <c r="F63" s="24"/>
      <c r="G63" s="25"/>
      <c r="H63" s="90">
        <f>+L63+N63+P63+R63</f>
        <v>8084150461</v>
      </c>
      <c r="I63" s="26"/>
      <c r="J63" s="27"/>
      <c r="K63" s="25"/>
      <c r="L63" s="27">
        <v>566208246</v>
      </c>
      <c r="M63" s="25"/>
      <c r="N63" s="27">
        <v>2241765118</v>
      </c>
      <c r="O63" s="108"/>
      <c r="P63" s="108">
        <v>4399990385</v>
      </c>
      <c r="Q63" s="108"/>
      <c r="R63" s="108">
        <f>854764997+21421715</f>
        <v>876186712</v>
      </c>
    </row>
    <row r="64" spans="2:26" ht="21.75" customHeight="1" thickBot="1" x14ac:dyDescent="0.45">
      <c r="B64" s="72" t="s">
        <v>59</v>
      </c>
      <c r="C64" s="24"/>
      <c r="D64" s="24"/>
      <c r="E64" s="24"/>
      <c r="F64" s="24"/>
      <c r="G64" s="81" t="s">
        <v>37</v>
      </c>
      <c r="H64" s="82">
        <f>+H62+H63</f>
        <v>9783091931</v>
      </c>
      <c r="I64" s="81" t="s">
        <v>15</v>
      </c>
      <c r="J64" s="82">
        <f>+J62+J63</f>
        <v>1558497216</v>
      </c>
      <c r="K64" s="83" t="s">
        <v>15</v>
      </c>
      <c r="L64" s="82">
        <f>+L62+L63</f>
        <v>1192980822</v>
      </c>
      <c r="M64" s="81" t="s">
        <v>15</v>
      </c>
      <c r="N64" s="82">
        <f>+N62+N63</f>
        <v>2464944690</v>
      </c>
      <c r="O64" s="81" t="s">
        <v>37</v>
      </c>
      <c r="P64" s="82">
        <f>+P62+P63</f>
        <v>6630870167</v>
      </c>
      <c r="Q64" s="81" t="s">
        <v>15</v>
      </c>
      <c r="R64" s="82">
        <f>+R62+R63</f>
        <v>1052793468</v>
      </c>
    </row>
    <row r="65" spans="2:18" ht="16.5" customHeight="1" thickTop="1" x14ac:dyDescent="0.4">
      <c r="B65" s="73"/>
      <c r="C65" s="24"/>
      <c r="D65" s="24"/>
      <c r="E65" s="24"/>
      <c r="F65" s="24"/>
      <c r="G65" s="81"/>
      <c r="H65" s="96"/>
      <c r="I65" s="81"/>
      <c r="J65" s="96"/>
      <c r="K65" s="83"/>
      <c r="L65" s="96"/>
      <c r="M65" s="81"/>
      <c r="N65" s="96"/>
      <c r="O65" s="81"/>
      <c r="P65" s="96"/>
      <c r="Q65" s="81"/>
      <c r="R65" s="96"/>
    </row>
    <row r="66" spans="2:18" ht="21.75" customHeight="1" x14ac:dyDescent="0.4">
      <c r="B66" s="73"/>
      <c r="C66" s="24"/>
      <c r="D66" s="24"/>
      <c r="E66" s="24"/>
      <c r="F66" s="24"/>
      <c r="G66" s="81"/>
      <c r="H66" s="96"/>
      <c r="I66" s="81"/>
      <c r="J66" s="96"/>
      <c r="K66" s="83"/>
      <c r="L66" s="96"/>
      <c r="M66" s="81"/>
      <c r="N66" s="96"/>
      <c r="O66" s="81"/>
      <c r="P66" s="96"/>
      <c r="Q66" s="81"/>
      <c r="R66" s="96"/>
    </row>
    <row r="67" spans="2:18" ht="3" customHeight="1" x14ac:dyDescent="0.4">
      <c r="B67" s="60"/>
      <c r="C67" s="97"/>
      <c r="D67" s="60"/>
      <c r="E67" s="60"/>
      <c r="F67" s="60"/>
      <c r="G67" s="98"/>
      <c r="H67" s="99"/>
      <c r="I67" s="26"/>
      <c r="J67" s="99"/>
      <c r="K67" s="98"/>
      <c r="L67" s="99"/>
      <c r="M67" s="26"/>
      <c r="N67" s="99"/>
      <c r="O67" s="26"/>
      <c r="P67" s="99"/>
      <c r="Q67" s="26"/>
      <c r="R67" s="99"/>
    </row>
    <row r="68" spans="2:18" ht="21.5" x14ac:dyDescent="0.45">
      <c r="B68" s="112"/>
      <c r="C68" s="112"/>
      <c r="D68" s="112"/>
      <c r="E68" s="112"/>
      <c r="F68" s="112"/>
      <c r="G68" s="112"/>
      <c r="H68" s="112"/>
      <c r="I68" s="112"/>
      <c r="J68" s="112"/>
      <c r="K68" s="112"/>
      <c r="L68" s="112"/>
      <c r="M68" s="112"/>
      <c r="N68" s="112"/>
      <c r="O68" s="112"/>
      <c r="P68" s="112"/>
      <c r="Q68" s="112"/>
      <c r="R68" s="112"/>
    </row>
    <row r="69" spans="2:18" ht="2.25" customHeight="1" x14ac:dyDescent="0.35">
      <c r="G69" s="100"/>
      <c r="H69" s="101"/>
      <c r="I69" s="102"/>
      <c r="J69" s="102"/>
      <c r="K69" s="100"/>
      <c r="L69" s="102"/>
      <c r="M69" s="102"/>
      <c r="N69" s="102"/>
      <c r="O69" s="102"/>
      <c r="P69" s="102"/>
      <c r="Q69" s="102"/>
      <c r="R69" s="102"/>
    </row>
    <row r="73" spans="2:18" x14ac:dyDescent="0.35">
      <c r="H73" s="59">
        <f>H37-H64</f>
        <v>0</v>
      </c>
      <c r="J73" s="59">
        <f>J37-J64</f>
        <v>0</v>
      </c>
      <c r="L73" s="59">
        <f>L37-L64</f>
        <v>0</v>
      </c>
      <c r="N73" s="59">
        <f>N37-N64</f>
        <v>0</v>
      </c>
      <c r="P73" s="59">
        <f>P37-P64</f>
        <v>0</v>
      </c>
      <c r="R73" s="59">
        <f>R37-R64</f>
        <v>0</v>
      </c>
    </row>
    <row r="166" spans="8:18" x14ac:dyDescent="0.35">
      <c r="J166" s="59" t="s">
        <v>3</v>
      </c>
      <c r="N166" s="104" t="s">
        <v>3</v>
      </c>
      <c r="O166" s="104" t="s">
        <v>60</v>
      </c>
      <c r="R166" s="104" t="s">
        <v>61</v>
      </c>
    </row>
    <row r="167" spans="8:18" x14ac:dyDescent="0.35">
      <c r="H167" s="105" t="s">
        <v>62</v>
      </c>
      <c r="J167" s="104" t="s">
        <v>63</v>
      </c>
      <c r="L167" s="104" t="s">
        <v>62</v>
      </c>
      <c r="N167" s="104" t="s">
        <v>63</v>
      </c>
      <c r="O167" s="104" t="s">
        <v>64</v>
      </c>
      <c r="R167" s="104" t="s">
        <v>65</v>
      </c>
    </row>
  </sheetData>
  <mergeCells count="2">
    <mergeCell ref="D46:F46"/>
    <mergeCell ref="B68:R68"/>
  </mergeCells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MSDraw" shapeId="23553" r:id="rId3">
          <objectPr defaultSize="0" autoPict="0" r:id="rId4">
            <anchor moveWithCells="1" sizeWithCells="1">
              <from>
                <xdr:col>17</xdr:col>
                <xdr:colOff>939800</xdr:colOff>
                <xdr:row>64</xdr:row>
                <xdr:rowOff>38100</xdr:rowOff>
              </from>
              <to>
                <xdr:col>18</xdr:col>
                <xdr:colOff>38100</xdr:colOff>
                <xdr:row>66</xdr:row>
                <xdr:rowOff>0</xdr:rowOff>
              </to>
            </anchor>
          </objectPr>
        </oleObject>
      </mc:Choice>
      <mc:Fallback>
        <oleObject progId="MSDraw" shapeId="23553" r:id="rId3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D5989E-5750-46CB-9F06-3D0060DFF083}">
  <dimension ref="B1:Z166"/>
  <sheetViews>
    <sheetView topLeftCell="A13" zoomScale="70" zoomScaleNormal="70" workbookViewId="0">
      <selection activeCell="K30" sqref="K30"/>
    </sheetView>
  </sheetViews>
  <sheetFormatPr baseColWidth="10" defaultColWidth="12" defaultRowHeight="15.5" x14ac:dyDescent="0.35"/>
  <cols>
    <col min="1" max="1" width="2.90625" style="59" customWidth="1"/>
    <col min="2" max="2" width="2.6328125" style="59" customWidth="1"/>
    <col min="3" max="3" width="1.81640625" style="59" customWidth="1"/>
    <col min="4" max="4" width="3.08984375" style="59" customWidth="1"/>
    <col min="5" max="5" width="4.6328125" style="59" customWidth="1"/>
    <col min="6" max="6" width="55.1796875" style="59" customWidth="1"/>
    <col min="7" max="7" width="3" style="59" customWidth="1"/>
    <col min="8" max="8" width="21.90625" style="59" customWidth="1"/>
    <col min="9" max="9" width="4.36328125" style="59" customWidth="1"/>
    <col min="10" max="10" width="22.6328125" style="59" bestFit="1" customWidth="1"/>
    <col min="11" max="11" width="4.36328125" style="59" customWidth="1"/>
    <col min="12" max="12" width="23.1796875" style="59" customWidth="1"/>
    <col min="13" max="13" width="4.36328125" style="59" customWidth="1"/>
    <col min="14" max="14" width="23.36328125" style="59" customWidth="1"/>
    <col min="15" max="15" width="4.36328125" style="59" customWidth="1"/>
    <col min="16" max="16" width="24.6328125" style="59" customWidth="1"/>
    <col min="17" max="17" width="4.453125" style="59" customWidth="1"/>
    <col min="18" max="18" width="24.90625" style="59" customWidth="1"/>
    <col min="19" max="19" width="1.1796875" style="59" customWidth="1"/>
    <col min="20" max="20" width="12" style="59"/>
    <col min="21" max="21" width="16.6328125" style="59" customWidth="1"/>
    <col min="22" max="22" width="17" style="59" customWidth="1"/>
    <col min="23" max="23" width="15.1796875" style="59" customWidth="1"/>
    <col min="24" max="24" width="17.08984375" style="59" customWidth="1"/>
    <col min="25" max="16384" width="12" style="59"/>
  </cols>
  <sheetData>
    <row r="1" spans="2:21" ht="10.5" customHeight="1" x14ac:dyDescent="0.35"/>
    <row r="2" spans="2:21" ht="2.25" customHeight="1" x14ac:dyDescent="0.35"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</row>
    <row r="3" spans="2:21" ht="6.75" customHeight="1" x14ac:dyDescent="0.35"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</row>
    <row r="4" spans="2:21" ht="6.75" customHeight="1" x14ac:dyDescent="0.35"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</row>
    <row r="5" spans="2:21" s="62" customFormat="1" ht="33" customHeight="1" x14ac:dyDescent="0.4">
      <c r="B5" s="61" t="s">
        <v>0</v>
      </c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59"/>
      <c r="U5" s="63"/>
    </row>
    <row r="6" spans="2:21" s="62" customFormat="1" ht="33" customHeight="1" x14ac:dyDescent="0.4">
      <c r="B6" s="64" t="s">
        <v>1</v>
      </c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59"/>
      <c r="U6" s="63"/>
    </row>
    <row r="7" spans="2:21" s="62" customFormat="1" ht="33" customHeight="1" x14ac:dyDescent="0.35">
      <c r="B7" s="106" t="s">
        <v>78</v>
      </c>
      <c r="C7" s="106"/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106"/>
      <c r="P7" s="106"/>
      <c r="Q7" s="106"/>
      <c r="R7" s="106"/>
      <c r="S7" s="59"/>
    </row>
    <row r="8" spans="2:21" ht="19" x14ac:dyDescent="0.35">
      <c r="B8" s="60"/>
      <c r="C8" s="60"/>
      <c r="D8" s="60"/>
      <c r="E8" s="60"/>
      <c r="F8" s="60"/>
      <c r="G8" s="60"/>
      <c r="H8" s="65"/>
      <c r="I8" s="66"/>
      <c r="J8" s="66"/>
      <c r="K8" s="66"/>
      <c r="L8" s="66"/>
      <c r="M8" s="66"/>
      <c r="N8" s="66" t="s">
        <v>3</v>
      </c>
      <c r="O8" s="66"/>
      <c r="P8" s="66" t="s">
        <v>4</v>
      </c>
      <c r="Q8" s="66"/>
      <c r="R8" s="66" t="s">
        <v>5</v>
      </c>
    </row>
    <row r="9" spans="2:21" ht="19" x14ac:dyDescent="0.35">
      <c r="B9" s="67"/>
      <c r="C9" s="60"/>
      <c r="D9" s="60"/>
      <c r="E9" s="60"/>
      <c r="F9" s="60"/>
      <c r="G9" s="60"/>
      <c r="H9" s="65" t="s">
        <v>6</v>
      </c>
      <c r="I9" s="66"/>
      <c r="J9" s="66" t="s">
        <v>7</v>
      </c>
      <c r="K9" s="66"/>
      <c r="L9" s="68" t="s">
        <v>8</v>
      </c>
      <c r="M9" s="69"/>
      <c r="N9" s="66" t="s">
        <v>9</v>
      </c>
      <c r="O9" s="66"/>
      <c r="P9" s="66" t="s">
        <v>10</v>
      </c>
      <c r="Q9" s="66"/>
      <c r="R9" s="66" t="s">
        <v>11</v>
      </c>
    </row>
    <row r="10" spans="2:21" ht="3" customHeight="1" thickBot="1" x14ac:dyDescent="0.4">
      <c r="B10" s="70"/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1"/>
    </row>
    <row r="11" spans="2:21" ht="3" customHeight="1" x14ac:dyDescent="0.35">
      <c r="B11" s="60"/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</row>
    <row r="12" spans="2:21" ht="21" customHeight="1" x14ac:dyDescent="0.4">
      <c r="B12" s="72" t="s">
        <v>12</v>
      </c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</row>
    <row r="13" spans="2:21" ht="21.75" customHeight="1" x14ac:dyDescent="0.4">
      <c r="B13" s="24"/>
      <c r="C13" s="73" t="s">
        <v>13</v>
      </c>
      <c r="D13" s="24"/>
      <c r="E13" s="24"/>
      <c r="F13" s="24"/>
      <c r="G13" s="25"/>
      <c r="H13" s="26"/>
      <c r="I13" s="26"/>
      <c r="J13" s="26"/>
      <c r="K13" s="25"/>
      <c r="L13" s="26"/>
      <c r="M13" s="26"/>
      <c r="N13" s="26"/>
      <c r="O13" s="26"/>
      <c r="P13" s="26"/>
      <c r="Q13" s="26"/>
      <c r="R13" s="26"/>
    </row>
    <row r="14" spans="2:21" ht="19" x14ac:dyDescent="0.4">
      <c r="B14" s="24"/>
      <c r="C14" s="23"/>
      <c r="D14" s="23" t="s">
        <v>14</v>
      </c>
      <c r="E14" s="24"/>
      <c r="F14" s="24"/>
      <c r="G14" s="74" t="s">
        <v>15</v>
      </c>
      <c r="H14" s="26">
        <f>+L14+N14+P14+R14</f>
        <v>2296026167</v>
      </c>
      <c r="I14" s="75" t="s">
        <v>15</v>
      </c>
      <c r="J14" s="27"/>
      <c r="K14" s="74" t="s">
        <v>15</v>
      </c>
      <c r="L14" s="27">
        <v>356457408</v>
      </c>
      <c r="M14" s="75" t="s">
        <v>15</v>
      </c>
      <c r="N14" s="27">
        <v>510180291</v>
      </c>
      <c r="O14" s="75" t="s">
        <v>15</v>
      </c>
      <c r="P14" s="27">
        <v>1286938266</v>
      </c>
      <c r="Q14" s="75" t="s">
        <v>15</v>
      </c>
      <c r="R14" s="27">
        <v>142450202</v>
      </c>
    </row>
    <row r="15" spans="2:21" ht="19" x14ac:dyDescent="0.4">
      <c r="B15" s="24"/>
      <c r="C15" s="23"/>
      <c r="D15" s="23" t="s">
        <v>16</v>
      </c>
      <c r="E15" s="24"/>
      <c r="F15" s="24"/>
      <c r="G15" s="25"/>
      <c r="H15" s="26">
        <f>+L15+N15+P15+R15</f>
        <v>13032434</v>
      </c>
      <c r="I15" s="26"/>
      <c r="J15" s="27"/>
      <c r="K15" s="25"/>
      <c r="L15" s="27"/>
      <c r="M15" s="26"/>
      <c r="N15" s="27"/>
      <c r="O15" s="26"/>
      <c r="P15" s="27">
        <v>10106992</v>
      </c>
      <c r="Q15" s="26"/>
      <c r="R15" s="27">
        <v>2925442</v>
      </c>
    </row>
    <row r="16" spans="2:21" ht="19" x14ac:dyDescent="0.4">
      <c r="B16" s="24"/>
      <c r="C16" s="23"/>
      <c r="D16" s="23" t="s">
        <v>17</v>
      </c>
      <c r="E16" s="24"/>
      <c r="F16" s="24"/>
      <c r="G16" s="25"/>
      <c r="H16" s="26">
        <f>+L16+N16+P16+R16</f>
        <v>288104863</v>
      </c>
      <c r="I16" s="26"/>
      <c r="J16" s="27"/>
      <c r="K16" s="25"/>
      <c r="L16" s="27">
        <v>116194499</v>
      </c>
      <c r="M16" s="26"/>
      <c r="N16" s="27">
        <v>21741954</v>
      </c>
      <c r="O16" s="26"/>
      <c r="P16" s="27">
        <v>142770500</v>
      </c>
      <c r="Q16" s="26"/>
      <c r="R16" s="27">
        <v>7397910</v>
      </c>
    </row>
    <row r="17" spans="2:18" ht="19" x14ac:dyDescent="0.4">
      <c r="B17" s="24"/>
      <c r="C17" s="23"/>
      <c r="D17" s="23" t="s">
        <v>18</v>
      </c>
      <c r="E17" s="24"/>
      <c r="F17" s="24"/>
      <c r="G17" s="25"/>
      <c r="H17" s="26">
        <f>+L17+N17+P17+R17</f>
        <v>71739913</v>
      </c>
      <c r="I17" s="26"/>
      <c r="J17" s="27"/>
      <c r="K17" s="25"/>
      <c r="L17" s="27">
        <f>306366+302915+19581</f>
        <v>628862</v>
      </c>
      <c r="M17" s="26"/>
      <c r="N17" s="27">
        <v>1962201</v>
      </c>
      <c r="O17" s="26"/>
      <c r="P17" s="27">
        <f>18338556+17513073+9781944+21546300</f>
        <v>67179873</v>
      </c>
      <c r="Q17" s="26"/>
      <c r="R17" s="27">
        <f>1651643+317334</f>
        <v>1968977</v>
      </c>
    </row>
    <row r="18" spans="2:18" ht="19" x14ac:dyDescent="0.4">
      <c r="B18" s="24"/>
      <c r="C18" s="23"/>
      <c r="D18" s="23" t="s">
        <v>20</v>
      </c>
      <c r="E18" s="24"/>
      <c r="F18" s="24"/>
      <c r="G18" s="25"/>
      <c r="H18" s="26"/>
      <c r="I18" s="26"/>
      <c r="J18" s="27">
        <f>-(-L18-N18-P18-R18)</f>
        <v>107177771</v>
      </c>
      <c r="K18" s="25"/>
      <c r="L18" s="27">
        <f>89682004+14233</f>
        <v>89696237</v>
      </c>
      <c r="N18" s="26"/>
      <c r="P18" s="27">
        <f>2341567+394653</f>
        <v>2736220</v>
      </c>
      <c r="Q18" s="26"/>
      <c r="R18" s="26">
        <f>14745314</f>
        <v>14745314</v>
      </c>
    </row>
    <row r="19" spans="2:18" ht="19" x14ac:dyDescent="0.4">
      <c r="B19" s="24"/>
      <c r="C19" s="23"/>
      <c r="D19" s="23" t="s">
        <v>21</v>
      </c>
      <c r="E19" s="24"/>
      <c r="F19" s="24"/>
      <c r="G19" s="25"/>
      <c r="H19" s="26"/>
      <c r="I19" s="26"/>
      <c r="J19" s="27">
        <f>-(-L19-N19-P19-R19)</f>
        <v>24771</v>
      </c>
      <c r="K19" s="25"/>
      <c r="L19" s="27"/>
      <c r="M19" s="26"/>
      <c r="N19" s="27"/>
      <c r="O19" s="26"/>
      <c r="P19" s="27">
        <v>24771</v>
      </c>
      <c r="Q19" s="26"/>
      <c r="R19" s="27"/>
    </row>
    <row r="20" spans="2:18" ht="19" x14ac:dyDescent="0.4">
      <c r="B20" s="24"/>
      <c r="C20" s="23"/>
      <c r="D20" s="23" t="s">
        <v>22</v>
      </c>
      <c r="E20" s="24"/>
      <c r="F20" s="24"/>
      <c r="G20" s="25"/>
      <c r="H20" s="26"/>
      <c r="I20" s="26"/>
      <c r="J20" s="107">
        <f>-(-L20-N20-P20-R20)</f>
        <v>2786700390</v>
      </c>
      <c r="K20" s="25"/>
      <c r="L20" s="27">
        <v>1278488936</v>
      </c>
      <c r="M20" s="26"/>
      <c r="N20" s="27">
        <v>301892894</v>
      </c>
      <c r="O20" s="26"/>
      <c r="P20" s="27">
        <v>838747689</v>
      </c>
      <c r="Q20" s="26"/>
      <c r="R20" s="27">
        <f>114288568+253282303</f>
        <v>367570871</v>
      </c>
    </row>
    <row r="21" spans="2:18" ht="19" x14ac:dyDescent="0.4">
      <c r="B21" s="24"/>
      <c r="C21" s="23"/>
      <c r="D21" s="23" t="s">
        <v>23</v>
      </c>
      <c r="E21" s="24"/>
      <c r="F21" s="24"/>
      <c r="G21" s="25"/>
      <c r="H21" s="26">
        <f>+L21+N21+P21+R21</f>
        <v>275075597</v>
      </c>
      <c r="I21" s="26"/>
      <c r="J21" s="27"/>
      <c r="K21" s="25"/>
      <c r="L21" s="27"/>
      <c r="M21" s="26"/>
      <c r="N21" s="27">
        <f>-2196787+161509409</f>
        <v>159312622</v>
      </c>
      <c r="O21" s="26"/>
      <c r="P21" s="27"/>
      <c r="Q21" s="26"/>
      <c r="R21" s="27">
        <v>115762975</v>
      </c>
    </row>
    <row r="22" spans="2:18" ht="19" hidden="1" x14ac:dyDescent="0.4">
      <c r="B22" s="24"/>
      <c r="C22" s="23"/>
      <c r="D22" s="23" t="s">
        <v>24</v>
      </c>
      <c r="E22" s="24"/>
      <c r="F22" s="24"/>
      <c r="G22" s="25"/>
      <c r="H22" s="26">
        <f>+P22</f>
        <v>0</v>
      </c>
      <c r="I22" s="26"/>
      <c r="J22" s="27"/>
      <c r="K22" s="25"/>
      <c r="L22" s="27"/>
      <c r="M22" s="26"/>
      <c r="N22" s="27"/>
      <c r="O22" s="26"/>
      <c r="P22" s="27"/>
      <c r="Q22" s="26"/>
      <c r="R22" s="27"/>
    </row>
    <row r="23" spans="2:18" ht="19" x14ac:dyDescent="0.4">
      <c r="B23" s="24"/>
      <c r="C23" s="23"/>
      <c r="D23" s="23" t="s">
        <v>25</v>
      </c>
      <c r="E23" s="24"/>
      <c r="F23" s="24"/>
      <c r="G23" s="25"/>
      <c r="H23" s="26">
        <f>+P23</f>
        <v>1283054</v>
      </c>
      <c r="I23" s="26"/>
      <c r="J23" s="27"/>
      <c r="K23" s="25"/>
      <c r="L23" s="27"/>
      <c r="M23" s="26"/>
      <c r="N23" s="27"/>
      <c r="O23" s="26"/>
      <c r="P23" s="27">
        <v>1283054</v>
      </c>
      <c r="Q23" s="26"/>
      <c r="R23" s="27"/>
    </row>
    <row r="24" spans="2:18" ht="19" x14ac:dyDescent="0.4">
      <c r="B24" s="24"/>
      <c r="C24" s="24"/>
      <c r="D24" s="24"/>
      <c r="E24" s="77" t="s">
        <v>26</v>
      </c>
      <c r="F24" s="24"/>
      <c r="G24" s="25"/>
      <c r="H24" s="78">
        <f>SUM(H14:H23)</f>
        <v>2945262028</v>
      </c>
      <c r="I24" s="26"/>
      <c r="J24" s="79">
        <f>SUM(J18:J20)</f>
        <v>2893902932</v>
      </c>
      <c r="K24" s="25"/>
      <c r="L24" s="78">
        <f>SUM(L14:L22)</f>
        <v>1841465942</v>
      </c>
      <c r="M24" s="26"/>
      <c r="N24" s="78">
        <f>SUM(N14:N22)</f>
        <v>995089962</v>
      </c>
      <c r="O24" s="26"/>
      <c r="P24" s="78">
        <f>SUM(P14:P23)</f>
        <v>2349787365</v>
      </c>
      <c r="Q24" s="26"/>
      <c r="R24" s="78">
        <f>SUM(R14:R22)</f>
        <v>652821691</v>
      </c>
    </row>
    <row r="25" spans="2:18" ht="3.75" customHeight="1" x14ac:dyDescent="0.4">
      <c r="B25" s="24"/>
      <c r="C25" s="24"/>
      <c r="D25" s="24"/>
      <c r="E25" s="24"/>
      <c r="F25" s="24"/>
      <c r="G25" s="25"/>
      <c r="H25" s="26"/>
      <c r="I25" s="26"/>
      <c r="J25" s="26"/>
      <c r="K25" s="25"/>
      <c r="L25" s="26"/>
      <c r="M25" s="26"/>
      <c r="N25" s="26"/>
      <c r="O25" s="26"/>
      <c r="P25" s="26"/>
      <c r="Q25" s="26"/>
      <c r="R25" s="26"/>
    </row>
    <row r="26" spans="2:18" ht="19" x14ac:dyDescent="0.4">
      <c r="B26" s="24"/>
      <c r="C26" s="23"/>
      <c r="D26" s="23" t="s">
        <v>27</v>
      </c>
      <c r="E26" s="24"/>
      <c r="F26" s="24"/>
      <c r="G26" s="25"/>
      <c r="H26" s="26">
        <f>+P26+R26+L26+N26</f>
        <v>2001523960</v>
      </c>
      <c r="I26" s="26"/>
      <c r="J26" s="26"/>
      <c r="K26" s="25"/>
      <c r="L26" s="27">
        <f>1277460+16642852+967592</f>
        <v>18887904</v>
      </c>
      <c r="M26" s="26"/>
      <c r="N26" s="27">
        <v>13301057</v>
      </c>
      <c r="O26" s="26"/>
      <c r="P26" s="27">
        <f>976665796+639940880+278914217</f>
        <v>1895520893</v>
      </c>
      <c r="Q26" s="26"/>
      <c r="R26" s="27">
        <v>73814106</v>
      </c>
    </row>
    <row r="27" spans="2:18" ht="18.75" customHeight="1" x14ac:dyDescent="0.4">
      <c r="B27" s="24"/>
      <c r="C27" s="23"/>
      <c r="D27" s="23" t="s">
        <v>28</v>
      </c>
      <c r="E27" s="24"/>
      <c r="F27" s="24"/>
      <c r="G27" s="25"/>
      <c r="H27" s="26">
        <f>+L27+N27+P27+R27</f>
        <v>2258904097</v>
      </c>
      <c r="I27" s="26"/>
      <c r="J27" s="26"/>
      <c r="K27" s="25"/>
      <c r="L27" s="27">
        <f>167401238+17051641+1759392</f>
        <v>186212271</v>
      </c>
      <c r="M27" s="26"/>
      <c r="N27" s="27">
        <v>527673845</v>
      </c>
      <c r="O27" s="26"/>
      <c r="P27" s="27">
        <f>717298400+449023198+230871899</f>
        <v>1397193497</v>
      </c>
      <c r="Q27" s="26"/>
      <c r="R27" s="27">
        <f>147659559+164925</f>
        <v>147824484</v>
      </c>
    </row>
    <row r="28" spans="2:18" ht="19" x14ac:dyDescent="0.4">
      <c r="B28" s="24"/>
      <c r="C28" s="23"/>
      <c r="D28" s="23" t="s">
        <v>29</v>
      </c>
      <c r="E28" s="24"/>
      <c r="F28" s="24"/>
      <c r="G28" s="25"/>
      <c r="H28" s="26">
        <f>+P28</f>
        <v>23570372</v>
      </c>
      <c r="I28" s="26"/>
      <c r="J28" s="26"/>
      <c r="K28" s="25"/>
      <c r="L28" s="27"/>
      <c r="M28" s="26"/>
      <c r="N28" s="27"/>
      <c r="O28" s="26"/>
      <c r="P28" s="27">
        <f>23569817+555</f>
        <v>23570372</v>
      </c>
      <c r="Q28" s="26"/>
      <c r="R28" s="27"/>
    </row>
    <row r="29" spans="2:18" ht="20" customHeight="1" x14ac:dyDescent="0.4">
      <c r="B29" s="24"/>
      <c r="C29" s="23"/>
      <c r="D29" s="23" t="s">
        <v>30</v>
      </c>
      <c r="E29" s="24"/>
      <c r="F29" s="24"/>
      <c r="G29" s="25"/>
      <c r="H29" s="26">
        <f>+P29</f>
        <v>25574505</v>
      </c>
      <c r="I29" s="26"/>
      <c r="J29" s="26"/>
      <c r="K29" s="25"/>
      <c r="L29" s="27"/>
      <c r="M29" s="26"/>
      <c r="N29" s="27"/>
      <c r="O29" s="26"/>
      <c r="P29" s="27">
        <f>8749490+16825015</f>
        <v>25574505</v>
      </c>
      <c r="Q29" s="26"/>
      <c r="R29" s="27"/>
    </row>
    <row r="30" spans="2:18" ht="19" x14ac:dyDescent="0.4">
      <c r="B30" s="24"/>
      <c r="C30" s="23"/>
      <c r="D30" s="23" t="s">
        <v>31</v>
      </c>
      <c r="E30" s="24"/>
      <c r="F30" s="24"/>
      <c r="G30" s="25"/>
      <c r="H30" s="26"/>
      <c r="I30" s="24"/>
      <c r="J30" s="24"/>
      <c r="K30" s="24"/>
      <c r="L30" s="27"/>
      <c r="M30" s="24"/>
      <c r="N30" s="27"/>
      <c r="O30" s="26"/>
      <c r="P30" s="27"/>
      <c r="Q30" s="26"/>
      <c r="R30" s="27"/>
    </row>
    <row r="31" spans="2:18" ht="19" x14ac:dyDescent="0.4">
      <c r="B31" s="24"/>
      <c r="C31" s="77"/>
      <c r="D31" s="77" t="s">
        <v>32</v>
      </c>
      <c r="E31" s="24"/>
      <c r="F31" s="24"/>
      <c r="G31" s="25"/>
      <c r="H31" s="26">
        <f>+L31+N31+P31+R31</f>
        <v>1020795794</v>
      </c>
      <c r="I31" s="26"/>
      <c r="J31" s="24"/>
      <c r="K31" s="24"/>
      <c r="L31" s="27">
        <v>71784012</v>
      </c>
      <c r="M31" s="24"/>
      <c r="N31" s="27">
        <v>867991931</v>
      </c>
      <c r="O31" s="26"/>
      <c r="P31" s="27">
        <v>1120731</v>
      </c>
      <c r="Q31" s="26"/>
      <c r="R31" s="27">
        <v>79899120</v>
      </c>
    </row>
    <row r="32" spans="2:18" ht="19" x14ac:dyDescent="0.4">
      <c r="B32" s="24"/>
      <c r="C32" s="77"/>
      <c r="D32" s="23" t="s">
        <v>33</v>
      </c>
      <c r="E32" s="24"/>
      <c r="F32" s="24"/>
      <c r="G32" s="25"/>
      <c r="H32" s="26">
        <f>+L32+N32+R32+P32</f>
        <v>10220932</v>
      </c>
      <c r="I32" s="26"/>
      <c r="J32" s="26"/>
      <c r="K32" s="25"/>
      <c r="L32" s="27"/>
      <c r="M32" s="24"/>
      <c r="N32" s="27"/>
      <c r="O32" s="26"/>
      <c r="P32" s="27">
        <v>10220932</v>
      </c>
      <c r="Q32" s="26"/>
      <c r="R32" s="27"/>
    </row>
    <row r="33" spans="2:18" ht="18.75" customHeight="1" x14ac:dyDescent="0.4">
      <c r="B33" s="24"/>
      <c r="C33" s="77"/>
      <c r="D33" s="23" t="s">
        <v>34</v>
      </c>
      <c r="E33" s="24"/>
      <c r="F33" s="24"/>
      <c r="G33" s="25"/>
      <c r="H33" s="26">
        <f>+L33+N33+R33+P33</f>
        <v>427180027</v>
      </c>
      <c r="I33" s="26"/>
      <c r="J33" s="26"/>
      <c r="K33" s="25"/>
      <c r="L33" s="27">
        <v>52844</v>
      </c>
      <c r="M33" s="26"/>
      <c r="N33" s="27">
        <v>415065</v>
      </c>
      <c r="O33" s="26"/>
      <c r="P33" s="27">
        <f>226844297+197684493</f>
        <v>424528790</v>
      </c>
      <c r="Q33" s="26"/>
      <c r="R33" s="27">
        <f>4821+2178507</f>
        <v>2183328</v>
      </c>
    </row>
    <row r="34" spans="2:18" ht="19.5" customHeight="1" x14ac:dyDescent="0.4">
      <c r="B34" s="24"/>
      <c r="C34" s="77"/>
      <c r="D34" s="23" t="s">
        <v>35</v>
      </c>
      <c r="E34" s="24"/>
      <c r="F34" s="24"/>
      <c r="G34" s="25"/>
      <c r="H34" s="26">
        <f>+L34+N34+R34+P34</f>
        <v>321613391</v>
      </c>
      <c r="I34" s="26"/>
      <c r="J34" s="27"/>
      <c r="K34" s="25"/>
      <c r="L34" s="27">
        <f>25369042+682116+47126</f>
        <v>26098284</v>
      </c>
      <c r="M34" s="26"/>
      <c r="N34" s="27">
        <v>23801796</v>
      </c>
      <c r="O34" s="26"/>
      <c r="P34" s="27">
        <f>221049572+24160097+8080473+16320150</f>
        <v>269610292</v>
      </c>
      <c r="Q34" s="26"/>
      <c r="R34" s="27">
        <f>1923169+179850</f>
        <v>2103019</v>
      </c>
    </row>
    <row r="35" spans="2:18" ht="2.25" customHeight="1" x14ac:dyDescent="0.4">
      <c r="B35" s="24"/>
      <c r="C35" s="80"/>
      <c r="D35" s="24"/>
      <c r="E35" s="24"/>
      <c r="F35" s="24"/>
      <c r="G35" s="25"/>
      <c r="H35" s="26"/>
      <c r="I35" s="26"/>
      <c r="J35" s="26"/>
      <c r="K35" s="25"/>
      <c r="L35" s="26"/>
      <c r="M35" s="26"/>
      <c r="N35" s="26"/>
      <c r="O35" s="26"/>
      <c r="P35" s="26"/>
      <c r="Q35" s="26"/>
      <c r="R35" s="26"/>
    </row>
    <row r="36" spans="2:18" ht="21" customHeight="1" thickBot="1" x14ac:dyDescent="0.45">
      <c r="B36" s="80" t="s">
        <v>36</v>
      </c>
      <c r="C36" s="24"/>
      <c r="D36" s="24"/>
      <c r="E36" s="80"/>
      <c r="F36" s="24"/>
      <c r="G36" s="81" t="s">
        <v>37</v>
      </c>
      <c r="H36" s="82">
        <f>SUM(H24:H34)</f>
        <v>9034645106</v>
      </c>
      <c r="I36" s="81" t="s">
        <v>38</v>
      </c>
      <c r="J36" s="82">
        <f>SUM(J24:J34)</f>
        <v>2893902932</v>
      </c>
      <c r="K36" s="83" t="s">
        <v>38</v>
      </c>
      <c r="L36" s="82">
        <f>SUM(L24:L34)</f>
        <v>2144501257</v>
      </c>
      <c r="M36" s="81" t="s">
        <v>15</v>
      </c>
      <c r="N36" s="82">
        <f>SUM(N24:N34)</f>
        <v>2428273656</v>
      </c>
      <c r="O36" s="81" t="s">
        <v>37</v>
      </c>
      <c r="P36" s="82">
        <f>SUM(P24:P34)</f>
        <v>6397127377</v>
      </c>
      <c r="Q36" s="81" t="s">
        <v>15</v>
      </c>
      <c r="R36" s="82">
        <f>SUM(R24:R34)</f>
        <v>958645748</v>
      </c>
    </row>
    <row r="37" spans="2:18" ht="3.75" customHeight="1" thickTop="1" x14ac:dyDescent="0.4">
      <c r="B37" s="24"/>
      <c r="C37" s="77"/>
      <c r="D37" s="24"/>
      <c r="E37" s="24"/>
      <c r="F37" s="24"/>
      <c r="G37" s="25"/>
      <c r="H37" s="26"/>
      <c r="I37" s="26"/>
      <c r="J37" s="26"/>
      <c r="K37" s="25"/>
      <c r="L37" s="26"/>
      <c r="M37" s="26"/>
      <c r="N37" s="26"/>
      <c r="O37" s="26"/>
      <c r="P37" s="26"/>
      <c r="Q37" s="26"/>
      <c r="R37" s="26"/>
    </row>
    <row r="38" spans="2:18" ht="3.75" customHeight="1" x14ac:dyDescent="0.4">
      <c r="B38" s="24"/>
      <c r="C38" s="84"/>
      <c r="D38" s="24"/>
      <c r="E38" s="24"/>
      <c r="F38" s="24"/>
      <c r="G38" s="25"/>
      <c r="H38" s="26"/>
      <c r="I38" s="26"/>
      <c r="J38" s="26"/>
      <c r="K38" s="25"/>
      <c r="L38" s="26"/>
      <c r="M38" s="26"/>
      <c r="N38" s="26"/>
      <c r="O38" s="26"/>
      <c r="P38" s="26"/>
      <c r="Q38" s="26"/>
      <c r="R38" s="26"/>
    </row>
    <row r="39" spans="2:18" ht="18" customHeight="1" x14ac:dyDescent="0.4">
      <c r="B39" s="80" t="s">
        <v>39</v>
      </c>
      <c r="C39" s="85"/>
      <c r="D39" s="85"/>
      <c r="E39" s="85"/>
      <c r="F39" s="85"/>
      <c r="G39" s="86"/>
      <c r="H39" s="26"/>
      <c r="I39" s="26"/>
      <c r="J39" s="26"/>
      <c r="K39" s="25"/>
      <c r="L39" s="26"/>
      <c r="M39" s="26"/>
      <c r="N39" s="26"/>
      <c r="O39" s="26"/>
      <c r="P39" s="26"/>
      <c r="Q39" s="26"/>
      <c r="R39" s="26"/>
    </row>
    <row r="40" spans="2:18" ht="3.75" customHeight="1" x14ac:dyDescent="0.4">
      <c r="B40" s="24"/>
      <c r="C40" s="24"/>
      <c r="D40" s="24"/>
      <c r="E40" s="24"/>
      <c r="F40" s="24"/>
      <c r="G40" s="25"/>
      <c r="H40" s="26"/>
      <c r="I40" s="26"/>
      <c r="J40" s="26"/>
      <c r="K40" s="25"/>
      <c r="L40" s="26"/>
      <c r="M40" s="26"/>
      <c r="N40" s="26"/>
      <c r="O40" s="26"/>
      <c r="P40" s="26"/>
      <c r="Q40" s="26"/>
      <c r="R40" s="26"/>
    </row>
    <row r="41" spans="2:18" ht="16.5" customHeight="1" x14ac:dyDescent="0.4">
      <c r="B41" s="24"/>
      <c r="C41" s="73" t="s">
        <v>40</v>
      </c>
      <c r="D41" s="24"/>
      <c r="E41" s="24"/>
      <c r="F41" s="24"/>
      <c r="G41" s="24"/>
      <c r="H41" s="26"/>
      <c r="I41" s="26"/>
      <c r="J41" s="26"/>
      <c r="K41" s="25"/>
      <c r="L41" s="26"/>
      <c r="M41" s="26"/>
      <c r="N41" s="27"/>
      <c r="O41" s="26"/>
      <c r="P41" s="26"/>
      <c r="Q41" s="26"/>
      <c r="R41" s="26"/>
    </row>
    <row r="42" spans="2:18" ht="18.75" customHeight="1" x14ac:dyDescent="0.4">
      <c r="B42" s="24"/>
      <c r="C42" s="77" t="s">
        <v>41</v>
      </c>
      <c r="D42" s="87"/>
      <c r="E42" s="24"/>
      <c r="F42" s="24"/>
      <c r="G42" s="24"/>
      <c r="H42" s="26"/>
      <c r="I42" s="24"/>
      <c r="J42" s="27"/>
      <c r="K42" s="24"/>
      <c r="L42" s="27"/>
      <c r="M42" s="24"/>
      <c r="N42" s="27"/>
      <c r="O42" s="24"/>
      <c r="P42" s="27"/>
      <c r="Q42" s="24"/>
      <c r="R42" s="27"/>
    </row>
    <row r="43" spans="2:18" ht="19" x14ac:dyDescent="0.4">
      <c r="B43" s="24"/>
      <c r="C43" s="77"/>
      <c r="D43" s="77" t="s">
        <v>42</v>
      </c>
      <c r="E43" s="24"/>
      <c r="F43" s="24"/>
      <c r="G43" s="74" t="s">
        <v>15</v>
      </c>
      <c r="H43" s="26">
        <f t="shared" ref="H43:H46" si="0">+L43+N43+P43+R43</f>
        <v>196218085</v>
      </c>
      <c r="I43" s="74" t="s">
        <v>15</v>
      </c>
      <c r="J43" s="27"/>
      <c r="K43" s="74" t="s">
        <v>15</v>
      </c>
      <c r="L43" s="27">
        <v>13177206</v>
      </c>
      <c r="M43" s="74" t="s">
        <v>15</v>
      </c>
      <c r="N43" s="27">
        <v>151357087</v>
      </c>
      <c r="O43" s="74" t="s">
        <v>15</v>
      </c>
      <c r="P43" s="27">
        <v>2609947</v>
      </c>
      <c r="Q43" s="74" t="s">
        <v>15</v>
      </c>
      <c r="R43" s="27">
        <v>29073845</v>
      </c>
    </row>
    <row r="44" spans="2:18" ht="18.75" customHeight="1" x14ac:dyDescent="0.4">
      <c r="B44" s="24"/>
      <c r="C44" s="77"/>
      <c r="D44" s="77" t="s">
        <v>69</v>
      </c>
      <c r="E44" s="24"/>
      <c r="F44" s="24"/>
      <c r="G44" s="74"/>
      <c r="H44" s="26">
        <f>+L44+N44+P44+R44</f>
        <v>11656407</v>
      </c>
      <c r="I44" s="74"/>
      <c r="J44" s="27"/>
      <c r="K44" s="74"/>
      <c r="L44" s="27">
        <v>11551344</v>
      </c>
      <c r="M44" s="74"/>
      <c r="N44" s="27">
        <v>99084</v>
      </c>
      <c r="O44" s="74"/>
      <c r="P44" s="27"/>
      <c r="Q44" s="74"/>
      <c r="R44" s="27">
        <v>5979</v>
      </c>
    </row>
    <row r="45" spans="2:18" ht="22.5" customHeight="1" x14ac:dyDescent="0.4">
      <c r="B45" s="24"/>
      <c r="C45" s="24"/>
      <c r="D45" s="111" t="s">
        <v>70</v>
      </c>
      <c r="E45" s="111"/>
      <c r="F45" s="111"/>
      <c r="G45" s="74"/>
      <c r="H45" s="26">
        <f>+L45+N45+P45+R45</f>
        <v>13227</v>
      </c>
      <c r="I45" s="74"/>
      <c r="J45" s="27"/>
      <c r="K45" s="74"/>
      <c r="L45" s="27">
        <v>7468</v>
      </c>
      <c r="M45" s="74"/>
      <c r="N45" s="27">
        <v>5759</v>
      </c>
      <c r="O45" s="74"/>
      <c r="P45" s="27"/>
      <c r="Q45" s="74"/>
      <c r="R45" s="27"/>
    </row>
    <row r="46" spans="2:18" ht="18.75" customHeight="1" x14ac:dyDescent="0.4">
      <c r="B46" s="24"/>
      <c r="C46" s="77"/>
      <c r="D46" s="77" t="s">
        <v>44</v>
      </c>
      <c r="E46" s="24"/>
      <c r="F46" s="24"/>
      <c r="G46" s="74"/>
      <c r="H46" s="26">
        <f t="shared" si="0"/>
        <v>161520212</v>
      </c>
      <c r="I46" s="74"/>
      <c r="J46" s="27"/>
      <c r="K46" s="74"/>
      <c r="L46" s="27">
        <v>161519464</v>
      </c>
      <c r="M46" s="74"/>
      <c r="N46" s="27"/>
      <c r="O46" s="74"/>
      <c r="P46" s="27"/>
      <c r="Q46" s="74"/>
      <c r="R46" s="27">
        <v>748</v>
      </c>
    </row>
    <row r="47" spans="2:18" ht="18.75" customHeight="1" x14ac:dyDescent="0.4">
      <c r="B47" s="24"/>
      <c r="C47" s="77"/>
      <c r="D47" s="77" t="s">
        <v>46</v>
      </c>
      <c r="E47" s="24"/>
      <c r="F47" s="24"/>
      <c r="G47" s="25"/>
      <c r="H47" s="26">
        <f>+L47+N47+P47+R47</f>
        <v>269272477</v>
      </c>
      <c r="I47" s="26"/>
      <c r="J47" s="27"/>
      <c r="K47" s="25"/>
      <c r="L47" s="27">
        <v>61034648</v>
      </c>
      <c r="M47" s="74"/>
      <c r="N47" s="27">
        <f>23250167-5177</f>
        <v>23244990</v>
      </c>
      <c r="O47" s="74"/>
      <c r="P47" s="27">
        <f>179036256+12022-300105</f>
        <v>178748173</v>
      </c>
      <c r="Q47" s="74"/>
      <c r="R47" s="27">
        <f>6239479+5187</f>
        <v>6244666</v>
      </c>
    </row>
    <row r="48" spans="2:18" ht="18.75" customHeight="1" x14ac:dyDescent="0.4">
      <c r="B48" s="24"/>
      <c r="C48" s="77"/>
      <c r="D48" s="77" t="s">
        <v>47</v>
      </c>
      <c r="E48" s="24"/>
      <c r="F48" s="24"/>
      <c r="G48" s="25"/>
      <c r="H48" s="26">
        <f>+L48+N48+P48+R48</f>
        <v>126808667</v>
      </c>
      <c r="I48" s="26"/>
      <c r="J48" s="107"/>
      <c r="K48" s="25"/>
      <c r="L48" s="27">
        <f>-5699793267+5826585140+16794</f>
        <v>126808667</v>
      </c>
      <c r="M48" s="27"/>
      <c r="N48" s="27"/>
      <c r="O48" s="27"/>
      <c r="P48" s="27"/>
      <c r="Q48" s="27"/>
      <c r="R48" s="27"/>
    </row>
    <row r="49" spans="2:26" ht="18.75" customHeight="1" x14ac:dyDescent="0.4">
      <c r="B49" s="24"/>
      <c r="C49" s="77"/>
      <c r="D49" s="77" t="s">
        <v>48</v>
      </c>
      <c r="E49" s="24"/>
      <c r="F49" s="24"/>
      <c r="G49" s="25"/>
      <c r="H49" s="26"/>
      <c r="I49" s="26"/>
      <c r="J49" s="27">
        <f>-(-L49-N49-P49-R49)</f>
        <v>107177771</v>
      </c>
      <c r="K49" s="25"/>
      <c r="L49" s="27">
        <v>1751290</v>
      </c>
      <c r="N49" s="27">
        <v>690941</v>
      </c>
      <c r="P49" s="27"/>
      <c r="Q49" s="27"/>
      <c r="R49" s="27">
        <v>104735540</v>
      </c>
    </row>
    <row r="50" spans="2:26" ht="18.75" customHeight="1" x14ac:dyDescent="0.4">
      <c r="B50" s="24"/>
      <c r="C50" s="77"/>
      <c r="D50" s="77" t="s">
        <v>49</v>
      </c>
      <c r="E50" s="24"/>
      <c r="F50" s="24"/>
      <c r="G50" s="25"/>
      <c r="H50" s="26"/>
      <c r="I50" s="26"/>
      <c r="J50" s="27">
        <f>-(-L50-N50-P50-R50)</f>
        <v>24771</v>
      </c>
      <c r="K50" s="25"/>
      <c r="L50" s="27"/>
      <c r="M50" s="26"/>
      <c r="N50" s="27"/>
      <c r="O50" s="26"/>
      <c r="P50" s="27">
        <v>24771</v>
      </c>
      <c r="Q50" s="27"/>
      <c r="R50" s="27"/>
      <c r="W50" s="59">
        <v>-28878977.640000001</v>
      </c>
      <c r="X50" s="59">
        <v>0</v>
      </c>
      <c r="Y50" s="59">
        <v>-5305356.66</v>
      </c>
      <c r="Z50" s="59">
        <v>-35783.79</v>
      </c>
    </row>
    <row r="51" spans="2:26" ht="19" x14ac:dyDescent="0.4">
      <c r="B51" s="24"/>
      <c r="C51" s="77"/>
      <c r="D51" s="77" t="s">
        <v>51</v>
      </c>
      <c r="E51" s="24"/>
      <c r="F51" s="24"/>
      <c r="G51" s="25"/>
      <c r="H51" s="26"/>
      <c r="I51" s="26"/>
      <c r="J51" s="107">
        <f>-(-L51-N51-P51-R51)</f>
        <v>2786700390</v>
      </c>
      <c r="K51" s="25"/>
      <c r="L51" s="27">
        <v>1254914918</v>
      </c>
      <c r="M51" s="26"/>
      <c r="N51" s="27">
        <v>118316117</v>
      </c>
      <c r="O51" s="26"/>
      <c r="P51" s="27">
        <v>1413469355</v>
      </c>
      <c r="Q51" s="27"/>
      <c r="R51" s="27"/>
    </row>
    <row r="52" spans="2:26" ht="3.75" customHeight="1" x14ac:dyDescent="0.4">
      <c r="B52" s="24"/>
      <c r="C52" s="24"/>
      <c r="D52" s="87"/>
      <c r="E52" s="24"/>
      <c r="F52" s="24"/>
      <c r="G52" s="25"/>
      <c r="H52" s="26"/>
      <c r="I52" s="26"/>
      <c r="J52" s="27"/>
      <c r="K52" s="25"/>
      <c r="L52" s="27"/>
      <c r="M52" s="26"/>
      <c r="N52" s="27"/>
      <c r="O52" s="26"/>
      <c r="P52" s="27"/>
      <c r="Q52" s="26"/>
      <c r="R52" s="27"/>
    </row>
    <row r="53" spans="2:26" ht="19" x14ac:dyDescent="0.4">
      <c r="B53" s="24"/>
      <c r="C53" s="24"/>
      <c r="D53" s="24"/>
      <c r="E53" s="77" t="s">
        <v>52</v>
      </c>
      <c r="F53" s="24"/>
      <c r="G53" s="25"/>
      <c r="H53" s="78">
        <f>SUM(H42:H52)</f>
        <v>765489075</v>
      </c>
      <c r="I53" s="26"/>
      <c r="J53" s="79">
        <f>SUM(J49:J52)</f>
        <v>2893902932</v>
      </c>
      <c r="K53" s="25"/>
      <c r="L53" s="78">
        <f>SUM(L42:L52)</f>
        <v>1630765005</v>
      </c>
      <c r="M53" s="26"/>
      <c r="N53" s="78">
        <f>SUM(N42:N52)</f>
        <v>293713978</v>
      </c>
      <c r="O53" s="26"/>
      <c r="P53" s="78">
        <f>SUM(P42:P52)</f>
        <v>1594852246</v>
      </c>
      <c r="Q53" s="26"/>
      <c r="R53" s="78">
        <f>SUM(R42:R52)</f>
        <v>140060778</v>
      </c>
    </row>
    <row r="54" spans="2:26" ht="4.5" customHeight="1" x14ac:dyDescent="0.4">
      <c r="B54" s="24"/>
      <c r="C54" s="73"/>
      <c r="D54" s="24"/>
      <c r="E54" s="24"/>
      <c r="F54" s="24"/>
      <c r="G54" s="25"/>
      <c r="H54" s="26"/>
      <c r="I54" s="26"/>
      <c r="J54" s="26"/>
      <c r="K54" s="25"/>
      <c r="L54" s="26"/>
      <c r="M54" s="26"/>
      <c r="N54" s="26"/>
      <c r="O54" s="26"/>
      <c r="P54" s="26"/>
      <c r="Q54" s="26"/>
      <c r="R54" s="26"/>
    </row>
    <row r="55" spans="2:26" ht="21" customHeight="1" x14ac:dyDescent="0.4">
      <c r="B55" s="24"/>
      <c r="C55" s="73" t="s">
        <v>53</v>
      </c>
      <c r="D55" s="24"/>
      <c r="E55" s="24"/>
      <c r="F55" s="24"/>
      <c r="G55" s="25"/>
      <c r="H55" s="26"/>
      <c r="I55" s="26"/>
      <c r="J55" s="26"/>
      <c r="K55" s="25"/>
      <c r="L55" s="26"/>
      <c r="M55" s="26"/>
      <c r="N55" s="26"/>
      <c r="O55" s="26"/>
      <c r="P55" s="26"/>
      <c r="Q55" s="26"/>
      <c r="R55" s="26"/>
    </row>
    <row r="56" spans="2:26" ht="21" customHeight="1" x14ac:dyDescent="0.4">
      <c r="B56" s="24"/>
      <c r="C56" s="77"/>
      <c r="D56" s="77" t="s">
        <v>54</v>
      </c>
      <c r="E56" s="24"/>
      <c r="F56" s="24"/>
      <c r="G56" s="25"/>
      <c r="H56" s="90">
        <f>+L56+N56+P56+R56</f>
        <v>821619331</v>
      </c>
      <c r="I56" s="26"/>
      <c r="J56" s="26"/>
      <c r="K56" s="25"/>
      <c r="L56" s="90"/>
      <c r="M56" s="26"/>
      <c r="N56" s="26"/>
      <c r="O56" s="26"/>
      <c r="P56" s="90">
        <v>821619331</v>
      </c>
      <c r="Q56" s="26"/>
      <c r="R56" s="26"/>
    </row>
    <row r="57" spans="2:26" ht="20.25" customHeight="1" x14ac:dyDescent="0.4">
      <c r="B57" s="73"/>
      <c r="C57" s="77"/>
      <c r="D57" s="77" t="s">
        <v>55</v>
      </c>
      <c r="E57" s="24"/>
      <c r="F57" s="24"/>
      <c r="G57" s="25"/>
      <c r="H57" s="90">
        <f>+L57+N57+P57+R57</f>
        <v>17439770</v>
      </c>
      <c r="I57" s="26"/>
      <c r="J57" s="90"/>
      <c r="K57" s="25"/>
      <c r="L57" s="90">
        <v>17439770</v>
      </c>
      <c r="M57" s="26"/>
      <c r="N57" s="90"/>
      <c r="O57" s="26"/>
      <c r="P57" s="90"/>
      <c r="Q57" s="26"/>
      <c r="R57" s="90"/>
    </row>
    <row r="58" spans="2:26" ht="3" customHeight="1" x14ac:dyDescent="0.4">
      <c r="B58" s="24"/>
      <c r="C58" s="24"/>
      <c r="D58" s="87"/>
      <c r="E58" s="24"/>
      <c r="F58" s="24"/>
      <c r="G58" s="25"/>
      <c r="H58" s="91"/>
      <c r="I58" s="26"/>
      <c r="J58" s="27"/>
      <c r="K58" s="25"/>
      <c r="L58" s="27"/>
      <c r="M58" s="26"/>
      <c r="N58" s="27"/>
      <c r="O58" s="26"/>
      <c r="P58" s="27"/>
      <c r="Q58" s="26"/>
      <c r="R58" s="27"/>
    </row>
    <row r="59" spans="2:26" ht="18.75" customHeight="1" x14ac:dyDescent="0.4">
      <c r="B59" s="73"/>
      <c r="C59" s="24"/>
      <c r="D59" s="24"/>
      <c r="E59" s="73" t="s">
        <v>56</v>
      </c>
      <c r="F59" s="24"/>
      <c r="G59" s="25"/>
      <c r="H59" s="26">
        <f>+H57+H56</f>
        <v>839059101</v>
      </c>
      <c r="I59" s="26"/>
      <c r="J59" s="92"/>
      <c r="K59" s="25"/>
      <c r="L59" s="78">
        <f>+L57+L56</f>
        <v>17439770</v>
      </c>
      <c r="M59" s="26"/>
      <c r="N59" s="109">
        <f>+N57+N56</f>
        <v>0</v>
      </c>
      <c r="O59" s="26"/>
      <c r="P59" s="78">
        <f>+P57+P56</f>
        <v>821619331</v>
      </c>
      <c r="Q59" s="26"/>
      <c r="R59" s="109">
        <f>+R57+R56</f>
        <v>0</v>
      </c>
    </row>
    <row r="60" spans="2:26" ht="3" customHeight="1" x14ac:dyDescent="0.4">
      <c r="B60" s="73"/>
      <c r="C60" s="24"/>
      <c r="D60" s="24"/>
      <c r="E60" s="24"/>
      <c r="F60" s="24"/>
      <c r="G60" s="25"/>
      <c r="H60" s="91"/>
      <c r="I60" s="26"/>
      <c r="J60" s="93"/>
      <c r="K60" s="25"/>
      <c r="L60" s="93"/>
      <c r="M60" s="26"/>
      <c r="N60" s="93"/>
      <c r="O60" s="26"/>
      <c r="P60" s="93"/>
      <c r="Q60" s="26"/>
      <c r="R60" s="93"/>
    </row>
    <row r="61" spans="2:26" ht="18.75" customHeight="1" x14ac:dyDescent="0.4">
      <c r="B61" s="73"/>
      <c r="C61" s="24"/>
      <c r="D61" s="87"/>
      <c r="E61" s="73" t="s">
        <v>57</v>
      </c>
      <c r="F61" s="24"/>
      <c r="G61" s="25"/>
      <c r="H61" s="94">
        <f>H53+H59</f>
        <v>1604548176</v>
      </c>
      <c r="I61" s="26"/>
      <c r="J61" s="94">
        <f>J53+J59</f>
        <v>2893902932</v>
      </c>
      <c r="K61" s="25"/>
      <c r="L61" s="94">
        <f>L53+L59</f>
        <v>1648204775</v>
      </c>
      <c r="M61" s="26"/>
      <c r="N61" s="94">
        <f>N53+N59</f>
        <v>293713978</v>
      </c>
      <c r="O61" s="26"/>
      <c r="P61" s="94">
        <f>P53+P59</f>
        <v>2416471577</v>
      </c>
      <c r="Q61" s="26"/>
      <c r="R61" s="94">
        <f>R53+R59</f>
        <v>140060778</v>
      </c>
    </row>
    <row r="62" spans="2:26" ht="18.75" customHeight="1" x14ac:dyDescent="0.4">
      <c r="B62" s="72" t="s">
        <v>58</v>
      </c>
      <c r="C62" s="95"/>
      <c r="D62" s="24"/>
      <c r="E62" s="24"/>
      <c r="F62" s="24"/>
      <c r="G62" s="25"/>
      <c r="H62" s="90">
        <f>+L62+N62+P62+R62</f>
        <v>7430096930</v>
      </c>
      <c r="I62" s="26"/>
      <c r="J62" s="27"/>
      <c r="K62" s="25"/>
      <c r="L62" s="27">
        <f>406014182+84420241+5869494-7435</f>
        <v>496296482</v>
      </c>
      <c r="M62" s="25"/>
      <c r="N62" s="27">
        <f>2058791940+75767738</f>
        <v>2134559678</v>
      </c>
      <c r="O62" s="108"/>
      <c r="P62" s="108">
        <f>2054192451+1635656814+241032+290565503</f>
        <v>3980655800</v>
      </c>
      <c r="Q62" s="108"/>
      <c r="R62" s="108">
        <f>791411611+16446015+10727344</f>
        <v>818584970</v>
      </c>
    </row>
    <row r="63" spans="2:26" ht="21.75" customHeight="1" thickBot="1" x14ac:dyDescent="0.45">
      <c r="B63" s="72" t="s">
        <v>59</v>
      </c>
      <c r="C63" s="24"/>
      <c r="D63" s="24"/>
      <c r="E63" s="24"/>
      <c r="F63" s="24"/>
      <c r="G63" s="81" t="s">
        <v>37</v>
      </c>
      <c r="H63" s="82">
        <f>+H61+H62</f>
        <v>9034645106</v>
      </c>
      <c r="I63" s="81" t="s">
        <v>15</v>
      </c>
      <c r="J63" s="82">
        <f>+J61+J62</f>
        <v>2893902932</v>
      </c>
      <c r="K63" s="83" t="s">
        <v>15</v>
      </c>
      <c r="L63" s="82">
        <f>+L61+L62</f>
        <v>2144501257</v>
      </c>
      <c r="M63" s="81" t="s">
        <v>15</v>
      </c>
      <c r="N63" s="82">
        <f>+N61+N62</f>
        <v>2428273656</v>
      </c>
      <c r="O63" s="81" t="s">
        <v>37</v>
      </c>
      <c r="P63" s="82">
        <f>+P61+P62</f>
        <v>6397127377</v>
      </c>
      <c r="Q63" s="81" t="s">
        <v>15</v>
      </c>
      <c r="R63" s="82">
        <f>+R61+R62</f>
        <v>958645748</v>
      </c>
    </row>
    <row r="64" spans="2:26" ht="16.5" customHeight="1" thickTop="1" x14ac:dyDescent="0.4">
      <c r="B64" s="73"/>
      <c r="C64" s="24"/>
      <c r="D64" s="24"/>
      <c r="E64" s="24"/>
      <c r="F64" s="24"/>
      <c r="G64" s="81"/>
      <c r="H64" s="96"/>
      <c r="I64" s="81"/>
      <c r="J64" s="96"/>
      <c r="K64" s="83"/>
      <c r="L64" s="96"/>
      <c r="M64" s="81"/>
      <c r="N64" s="96"/>
      <c r="O64" s="81"/>
      <c r="P64" s="96"/>
      <c r="Q64" s="81"/>
      <c r="R64" s="96"/>
    </row>
    <row r="65" spans="2:18" ht="21.75" customHeight="1" x14ac:dyDescent="0.4">
      <c r="B65" s="73"/>
      <c r="C65" s="24"/>
      <c r="D65" s="24"/>
      <c r="E65" s="24"/>
      <c r="F65" s="24"/>
      <c r="G65" s="81"/>
      <c r="H65" s="96"/>
      <c r="I65" s="81"/>
      <c r="J65" s="96"/>
      <c r="K65" s="83"/>
      <c r="L65" s="96"/>
      <c r="M65" s="81"/>
      <c r="N65" s="96"/>
      <c r="O65" s="81"/>
      <c r="P65" s="96"/>
      <c r="Q65" s="81"/>
      <c r="R65" s="96"/>
    </row>
    <row r="66" spans="2:18" ht="3" customHeight="1" x14ac:dyDescent="0.4">
      <c r="B66" s="60"/>
      <c r="C66" s="97"/>
      <c r="D66" s="60"/>
      <c r="E66" s="60"/>
      <c r="F66" s="60"/>
      <c r="G66" s="98"/>
      <c r="H66" s="99"/>
      <c r="I66" s="26"/>
      <c r="J66" s="99"/>
      <c r="K66" s="98"/>
      <c r="L66" s="99"/>
      <c r="M66" s="26"/>
      <c r="N66" s="99"/>
      <c r="O66" s="26"/>
      <c r="P66" s="99"/>
      <c r="Q66" s="26"/>
      <c r="R66" s="99"/>
    </row>
    <row r="67" spans="2:18" ht="21.5" x14ac:dyDescent="0.45">
      <c r="B67" s="112"/>
      <c r="C67" s="112"/>
      <c r="D67" s="112"/>
      <c r="E67" s="112"/>
      <c r="F67" s="112"/>
      <c r="G67" s="112"/>
      <c r="H67" s="112"/>
      <c r="I67" s="112"/>
      <c r="J67" s="112"/>
      <c r="K67" s="112"/>
      <c r="L67" s="112"/>
      <c r="M67" s="112"/>
      <c r="N67" s="112"/>
      <c r="O67" s="112"/>
      <c r="P67" s="112"/>
      <c r="Q67" s="112"/>
      <c r="R67" s="112"/>
    </row>
    <row r="68" spans="2:18" ht="2.25" customHeight="1" x14ac:dyDescent="0.35">
      <c r="G68" s="100"/>
      <c r="H68" s="101"/>
      <c r="I68" s="102"/>
      <c r="J68" s="102"/>
      <c r="K68" s="100"/>
      <c r="L68" s="102"/>
      <c r="M68" s="102"/>
      <c r="N68" s="102"/>
      <c r="O68" s="102"/>
      <c r="P68" s="102"/>
      <c r="Q68" s="102"/>
      <c r="R68" s="102"/>
    </row>
    <row r="72" spans="2:18" x14ac:dyDescent="0.35">
      <c r="H72" s="59">
        <f>H36-H63</f>
        <v>0</v>
      </c>
      <c r="J72" s="59">
        <f>J36-J63</f>
        <v>0</v>
      </c>
      <c r="L72" s="59">
        <f>L36-L63</f>
        <v>0</v>
      </c>
      <c r="N72" s="59">
        <f>N36-N63</f>
        <v>0</v>
      </c>
      <c r="P72" s="59">
        <f>P36-P63</f>
        <v>0</v>
      </c>
      <c r="R72" s="59">
        <f>R36-R63</f>
        <v>0</v>
      </c>
    </row>
    <row r="165" spans="8:18" x14ac:dyDescent="0.35">
      <c r="J165" s="59" t="s">
        <v>3</v>
      </c>
      <c r="N165" s="104" t="s">
        <v>3</v>
      </c>
      <c r="O165" s="104" t="s">
        <v>60</v>
      </c>
      <c r="R165" s="104" t="s">
        <v>61</v>
      </c>
    </row>
    <row r="166" spans="8:18" x14ac:dyDescent="0.35">
      <c r="H166" s="105" t="s">
        <v>62</v>
      </c>
      <c r="J166" s="104" t="s">
        <v>63</v>
      </c>
      <c r="L166" s="104" t="s">
        <v>62</v>
      </c>
      <c r="N166" s="104" t="s">
        <v>63</v>
      </c>
      <c r="O166" s="104" t="s">
        <v>64</v>
      </c>
      <c r="R166" s="104" t="s">
        <v>65</v>
      </c>
    </row>
  </sheetData>
  <mergeCells count="2">
    <mergeCell ref="D45:F45"/>
    <mergeCell ref="B67:R67"/>
  </mergeCells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MSDraw" shapeId="22529" r:id="rId3">
          <objectPr defaultSize="0" autoPict="0" r:id="rId4">
            <anchor moveWithCells="1" sizeWithCells="1">
              <from>
                <xdr:col>17</xdr:col>
                <xdr:colOff>939800</xdr:colOff>
                <xdr:row>63</xdr:row>
                <xdr:rowOff>38100</xdr:rowOff>
              </from>
              <to>
                <xdr:col>18</xdr:col>
                <xdr:colOff>38100</xdr:colOff>
                <xdr:row>65</xdr:row>
                <xdr:rowOff>0</xdr:rowOff>
              </to>
            </anchor>
          </objectPr>
        </oleObject>
      </mc:Choice>
      <mc:Fallback>
        <oleObject progId="MSDraw" shapeId="22529" r:id="rId3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46A0F0-F87A-4A55-99BA-00F390F7E826}">
  <dimension ref="B1:Z166"/>
  <sheetViews>
    <sheetView topLeftCell="A4" zoomScale="70" zoomScaleNormal="70" workbookViewId="0">
      <selection activeCell="F17" sqref="F17"/>
    </sheetView>
  </sheetViews>
  <sheetFormatPr baseColWidth="10" defaultColWidth="12" defaultRowHeight="15.5" x14ac:dyDescent="0.35"/>
  <cols>
    <col min="1" max="1" width="2.90625" style="59" customWidth="1"/>
    <col min="2" max="2" width="2.6328125" style="59" customWidth="1"/>
    <col min="3" max="3" width="1.81640625" style="59" customWidth="1"/>
    <col min="4" max="4" width="3.08984375" style="59" customWidth="1"/>
    <col min="5" max="5" width="4.6328125" style="59" customWidth="1"/>
    <col min="6" max="6" width="55.1796875" style="59" customWidth="1"/>
    <col min="7" max="7" width="3" style="59" customWidth="1"/>
    <col min="8" max="8" width="21.90625" style="59" customWidth="1"/>
    <col min="9" max="9" width="4.36328125" style="59" customWidth="1"/>
    <col min="10" max="10" width="21.453125" style="59" customWidth="1"/>
    <col min="11" max="11" width="4.36328125" style="59" customWidth="1"/>
    <col min="12" max="12" width="23.1796875" style="59" customWidth="1"/>
    <col min="13" max="13" width="4.36328125" style="59" customWidth="1"/>
    <col min="14" max="14" width="23.36328125" style="59" customWidth="1"/>
    <col min="15" max="15" width="4.36328125" style="59" customWidth="1"/>
    <col min="16" max="16" width="24.6328125" style="59" customWidth="1"/>
    <col min="17" max="17" width="4.453125" style="59" customWidth="1"/>
    <col min="18" max="18" width="24.90625" style="59" customWidth="1"/>
    <col min="19" max="19" width="1.1796875" style="59" customWidth="1"/>
    <col min="20" max="20" width="12" style="59"/>
    <col min="21" max="21" width="16.6328125" style="59" customWidth="1"/>
    <col min="22" max="22" width="17" style="59" customWidth="1"/>
    <col min="23" max="23" width="15.1796875" style="59" customWidth="1"/>
    <col min="24" max="24" width="17.08984375" style="59" customWidth="1"/>
    <col min="25" max="16384" width="12" style="59"/>
  </cols>
  <sheetData>
    <row r="1" spans="2:21" ht="10.5" customHeight="1" x14ac:dyDescent="0.35"/>
    <row r="2" spans="2:21" ht="2.25" customHeight="1" x14ac:dyDescent="0.35"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</row>
    <row r="3" spans="2:21" ht="6.75" customHeight="1" x14ac:dyDescent="0.35"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</row>
    <row r="4" spans="2:21" ht="6.75" customHeight="1" x14ac:dyDescent="0.35"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</row>
    <row r="5" spans="2:21" s="62" customFormat="1" ht="33" customHeight="1" x14ac:dyDescent="0.4">
      <c r="B5" s="61" t="s">
        <v>0</v>
      </c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59"/>
      <c r="U5" s="63"/>
    </row>
    <row r="6" spans="2:21" s="62" customFormat="1" ht="33" customHeight="1" x14ac:dyDescent="0.4">
      <c r="B6" s="64" t="s">
        <v>1</v>
      </c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59"/>
      <c r="U6" s="63"/>
    </row>
    <row r="7" spans="2:21" s="62" customFormat="1" ht="33" customHeight="1" x14ac:dyDescent="0.35">
      <c r="B7" s="106" t="s">
        <v>77</v>
      </c>
      <c r="C7" s="106"/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106"/>
      <c r="P7" s="106"/>
      <c r="Q7" s="106"/>
      <c r="R7" s="106"/>
      <c r="S7" s="59"/>
    </row>
    <row r="8" spans="2:21" ht="19" x14ac:dyDescent="0.35">
      <c r="B8" s="60"/>
      <c r="C8" s="60"/>
      <c r="D8" s="60"/>
      <c r="E8" s="60"/>
      <c r="F8" s="60"/>
      <c r="G8" s="60"/>
      <c r="H8" s="65"/>
      <c r="I8" s="66"/>
      <c r="J8" s="66"/>
      <c r="K8" s="66"/>
      <c r="L8" s="66"/>
      <c r="M8" s="66"/>
      <c r="N8" s="66" t="s">
        <v>3</v>
      </c>
      <c r="O8" s="66"/>
      <c r="P8" s="66" t="s">
        <v>4</v>
      </c>
      <c r="Q8" s="66"/>
      <c r="R8" s="66" t="s">
        <v>5</v>
      </c>
    </row>
    <row r="9" spans="2:21" ht="19" x14ac:dyDescent="0.35">
      <c r="B9" s="67"/>
      <c r="C9" s="60"/>
      <c r="D9" s="60"/>
      <c r="E9" s="60"/>
      <c r="F9" s="60"/>
      <c r="G9" s="60"/>
      <c r="H9" s="65" t="s">
        <v>6</v>
      </c>
      <c r="I9" s="66"/>
      <c r="J9" s="66" t="s">
        <v>7</v>
      </c>
      <c r="K9" s="66"/>
      <c r="L9" s="68" t="s">
        <v>8</v>
      </c>
      <c r="M9" s="69"/>
      <c r="N9" s="66" t="s">
        <v>9</v>
      </c>
      <c r="O9" s="66"/>
      <c r="P9" s="66" t="s">
        <v>10</v>
      </c>
      <c r="Q9" s="66"/>
      <c r="R9" s="66" t="s">
        <v>11</v>
      </c>
    </row>
    <row r="10" spans="2:21" ht="3" customHeight="1" thickBot="1" x14ac:dyDescent="0.4">
      <c r="B10" s="70"/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1"/>
    </row>
    <row r="11" spans="2:21" ht="3" customHeight="1" x14ac:dyDescent="0.35">
      <c r="B11" s="60"/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</row>
    <row r="12" spans="2:21" ht="21" customHeight="1" x14ac:dyDescent="0.4">
      <c r="B12" s="72" t="s">
        <v>12</v>
      </c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</row>
    <row r="13" spans="2:21" ht="21.75" customHeight="1" x14ac:dyDescent="0.4">
      <c r="B13" s="24"/>
      <c r="C13" s="73" t="s">
        <v>13</v>
      </c>
      <c r="D13" s="24"/>
      <c r="E13" s="24"/>
      <c r="F13" s="24"/>
      <c r="G13" s="25"/>
      <c r="H13" s="26"/>
      <c r="I13" s="26"/>
      <c r="J13" s="26"/>
      <c r="K13" s="25"/>
      <c r="L13" s="26"/>
      <c r="M13" s="26"/>
      <c r="N13" s="26"/>
      <c r="O13" s="26"/>
      <c r="P13" s="26"/>
      <c r="Q13" s="26"/>
      <c r="R13" s="26"/>
    </row>
    <row r="14" spans="2:21" ht="19" x14ac:dyDescent="0.4">
      <c r="B14" s="24"/>
      <c r="C14" s="23"/>
      <c r="D14" s="23" t="s">
        <v>14</v>
      </c>
      <c r="E14" s="24"/>
      <c r="F14" s="24"/>
      <c r="G14" s="74" t="s">
        <v>15</v>
      </c>
      <c r="H14" s="26">
        <f>+L14+N14+P14+R14</f>
        <v>1716871736</v>
      </c>
      <c r="I14" s="75" t="s">
        <v>15</v>
      </c>
      <c r="J14" s="27"/>
      <c r="K14" s="74" t="s">
        <v>15</v>
      </c>
      <c r="L14" s="27">
        <v>266821019</v>
      </c>
      <c r="M14" s="75" t="s">
        <v>15</v>
      </c>
      <c r="N14" s="27">
        <v>398014014</v>
      </c>
      <c r="O14" s="75" t="s">
        <v>15</v>
      </c>
      <c r="P14" s="27">
        <v>933612108</v>
      </c>
      <c r="Q14" s="75" t="s">
        <v>15</v>
      </c>
      <c r="R14" s="27">
        <v>118424595</v>
      </c>
    </row>
    <row r="15" spans="2:21" ht="19" x14ac:dyDescent="0.4">
      <c r="B15" s="24"/>
      <c r="C15" s="23"/>
      <c r="D15" s="23" t="s">
        <v>16</v>
      </c>
      <c r="E15" s="24"/>
      <c r="F15" s="24"/>
      <c r="G15" s="25"/>
      <c r="H15" s="26">
        <f>+L15+N15+P15+R15</f>
        <v>44669223</v>
      </c>
      <c r="I15" s="26"/>
      <c r="J15" s="27"/>
      <c r="K15" s="25"/>
      <c r="L15" s="27">
        <v>13140000</v>
      </c>
      <c r="M15" s="26"/>
      <c r="N15" s="27">
        <v>25280000</v>
      </c>
      <c r="O15" s="26"/>
      <c r="P15" s="27">
        <v>39223</v>
      </c>
      <c r="Q15" s="26"/>
      <c r="R15" s="27">
        <v>6210000</v>
      </c>
    </row>
    <row r="16" spans="2:21" ht="19" x14ac:dyDescent="0.4">
      <c r="B16" s="24"/>
      <c r="C16" s="23"/>
      <c r="D16" s="23" t="s">
        <v>17</v>
      </c>
      <c r="E16" s="24"/>
      <c r="F16" s="24"/>
      <c r="G16" s="25"/>
      <c r="H16" s="26">
        <f>+L16+N16+P16+R16</f>
        <v>405098623</v>
      </c>
      <c r="I16" s="26"/>
      <c r="J16" s="27"/>
      <c r="K16" s="25"/>
      <c r="L16" s="27">
        <v>155561842</v>
      </c>
      <c r="M16" s="26"/>
      <c r="N16" s="27">
        <v>46258340</v>
      </c>
      <c r="O16" s="26"/>
      <c r="P16" s="27">
        <v>196850954</v>
      </c>
      <c r="Q16" s="26"/>
      <c r="R16" s="27">
        <v>6427487</v>
      </c>
    </row>
    <row r="17" spans="2:18" ht="19" x14ac:dyDescent="0.4">
      <c r="B17" s="24"/>
      <c r="C17" s="23"/>
      <c r="D17" s="23" t="s">
        <v>18</v>
      </c>
      <c r="E17" s="24"/>
      <c r="F17" s="24"/>
      <c r="G17" s="25"/>
      <c r="H17" s="26">
        <f>+L17+N17+P17+R17</f>
        <v>63990227</v>
      </c>
      <c r="I17" s="26"/>
      <c r="J17" s="27"/>
      <c r="K17" s="25"/>
      <c r="L17" s="27">
        <v>608862</v>
      </c>
      <c r="M17" s="26"/>
      <c r="N17" s="27">
        <v>2561302</v>
      </c>
      <c r="O17" s="26"/>
      <c r="P17" s="27">
        <v>59160076</v>
      </c>
      <c r="Q17" s="26"/>
      <c r="R17" s="27">
        <v>1659987</v>
      </c>
    </row>
    <row r="18" spans="2:18" ht="19" x14ac:dyDescent="0.4">
      <c r="B18" s="24"/>
      <c r="C18" s="23"/>
      <c r="D18" s="23" t="s">
        <v>20</v>
      </c>
      <c r="E18" s="24"/>
      <c r="F18" s="24"/>
      <c r="G18" s="25"/>
      <c r="H18" s="26"/>
      <c r="I18" s="26"/>
      <c r="J18" s="107">
        <f>-(-L18-N18-P18-R18)</f>
        <v>82139939</v>
      </c>
      <c r="K18" s="25"/>
      <c r="L18" s="27">
        <v>65053059</v>
      </c>
      <c r="M18" s="26"/>
      <c r="N18" s="27"/>
      <c r="O18" s="26"/>
      <c r="P18" s="27">
        <v>2341567</v>
      </c>
      <c r="Q18" s="26"/>
      <c r="R18" s="27">
        <v>14745313</v>
      </c>
    </row>
    <row r="19" spans="2:18" ht="19" x14ac:dyDescent="0.4">
      <c r="B19" s="24"/>
      <c r="C19" s="23"/>
      <c r="D19" s="23" t="s">
        <v>21</v>
      </c>
      <c r="E19" s="24"/>
      <c r="F19" s="24"/>
      <c r="G19" s="25"/>
      <c r="H19" s="26"/>
      <c r="I19" s="26"/>
      <c r="J19" s="27">
        <f>-(-L19-N19-P19-R19)</f>
        <v>24771</v>
      </c>
      <c r="K19" s="25"/>
      <c r="L19" s="27"/>
      <c r="M19" s="26"/>
      <c r="N19" s="27"/>
      <c r="O19" s="26"/>
      <c r="P19" s="27">
        <v>24771</v>
      </c>
      <c r="Q19" s="26"/>
      <c r="R19" s="27"/>
    </row>
    <row r="20" spans="2:18" ht="19" x14ac:dyDescent="0.4">
      <c r="B20" s="24"/>
      <c r="C20" s="23"/>
      <c r="D20" s="23" t="s">
        <v>22</v>
      </c>
      <c r="E20" s="24"/>
      <c r="F20" s="24"/>
      <c r="G20" s="25"/>
      <c r="H20" s="26"/>
      <c r="I20" s="26"/>
      <c r="J20" s="107">
        <f>-(-L20-N20-P20-R20)</f>
        <v>2694157909</v>
      </c>
      <c r="K20" s="25"/>
      <c r="L20" s="27">
        <v>1244457672</v>
      </c>
      <c r="M20" s="26"/>
      <c r="N20" s="27">
        <f>301892894+17142161</f>
        <v>319035055</v>
      </c>
      <c r="O20" s="26"/>
      <c r="P20" s="27">
        <v>839483970</v>
      </c>
      <c r="Q20" s="26"/>
      <c r="R20" s="27">
        <f>114288568+176892644</f>
        <v>291181212</v>
      </c>
    </row>
    <row r="21" spans="2:18" ht="19" x14ac:dyDescent="0.4">
      <c r="B21" s="24"/>
      <c r="C21" s="23"/>
      <c r="D21" s="23" t="s">
        <v>23</v>
      </c>
      <c r="E21" s="24"/>
      <c r="F21" s="24"/>
      <c r="G21" s="25"/>
      <c r="H21" s="26">
        <f>+L21+N21+P21+R21</f>
        <v>190664190</v>
      </c>
      <c r="I21" s="26"/>
      <c r="J21" s="27"/>
      <c r="K21" s="25"/>
      <c r="L21" s="27">
        <v>662446</v>
      </c>
      <c r="M21" s="26"/>
      <c r="N21" s="27">
        <v>95814711</v>
      </c>
      <c r="O21" s="26"/>
      <c r="P21" s="27"/>
      <c r="Q21" s="26"/>
      <c r="R21" s="27">
        <f>94199643-12610</f>
        <v>94187033</v>
      </c>
    </row>
    <row r="22" spans="2:18" ht="19" hidden="1" x14ac:dyDescent="0.4">
      <c r="B22" s="24"/>
      <c r="C22" s="23"/>
      <c r="D22" s="23" t="s">
        <v>24</v>
      </c>
      <c r="E22" s="24"/>
      <c r="F22" s="24"/>
      <c r="G22" s="25"/>
      <c r="H22" s="26">
        <f>+P22</f>
        <v>0</v>
      </c>
      <c r="I22" s="26"/>
      <c r="J22" s="27"/>
      <c r="K22" s="25"/>
      <c r="L22" s="27"/>
      <c r="M22" s="26"/>
      <c r="N22" s="27"/>
      <c r="O22" s="26"/>
      <c r="P22" s="27"/>
      <c r="Q22" s="26"/>
      <c r="R22" s="27"/>
    </row>
    <row r="23" spans="2:18" ht="19" x14ac:dyDescent="0.4">
      <c r="B23" s="24"/>
      <c r="C23" s="23"/>
      <c r="D23" s="23" t="s">
        <v>25</v>
      </c>
      <c r="E23" s="24"/>
      <c r="F23" s="24"/>
      <c r="G23" s="25"/>
      <c r="H23" s="26">
        <f>+P23</f>
        <v>1342610</v>
      </c>
      <c r="I23" s="26"/>
      <c r="J23" s="27"/>
      <c r="K23" s="25"/>
      <c r="L23" s="27"/>
      <c r="M23" s="26"/>
      <c r="N23" s="27"/>
      <c r="O23" s="26"/>
      <c r="P23" s="27">
        <v>1342610</v>
      </c>
      <c r="Q23" s="26"/>
      <c r="R23" s="27"/>
    </row>
    <row r="24" spans="2:18" ht="19" x14ac:dyDescent="0.4">
      <c r="B24" s="24"/>
      <c r="C24" s="24"/>
      <c r="D24" s="24"/>
      <c r="E24" s="77" t="s">
        <v>26</v>
      </c>
      <c r="F24" s="24"/>
      <c r="G24" s="25"/>
      <c r="H24" s="78">
        <f>SUM(H14:H23)</f>
        <v>2422636609</v>
      </c>
      <c r="I24" s="26"/>
      <c r="J24" s="79">
        <f>SUM(J18:J20)</f>
        <v>2776322619</v>
      </c>
      <c r="K24" s="25"/>
      <c r="L24" s="78">
        <f>SUM(L14:L22)</f>
        <v>1746304900</v>
      </c>
      <c r="M24" s="26"/>
      <c r="N24" s="78">
        <f>SUM(N14:N22)</f>
        <v>886963422</v>
      </c>
      <c r="O24" s="26"/>
      <c r="P24" s="78">
        <f>SUM(P14:P23)</f>
        <v>2032855279</v>
      </c>
      <c r="Q24" s="26"/>
      <c r="R24" s="78">
        <f>SUM(R14:R22)</f>
        <v>532835627</v>
      </c>
    </row>
    <row r="25" spans="2:18" ht="3.75" customHeight="1" x14ac:dyDescent="0.4">
      <c r="B25" s="24"/>
      <c r="C25" s="24"/>
      <c r="D25" s="24"/>
      <c r="E25" s="24"/>
      <c r="F25" s="24"/>
      <c r="G25" s="25"/>
      <c r="H25" s="26"/>
      <c r="I25" s="26"/>
      <c r="J25" s="26"/>
      <c r="K25" s="25"/>
      <c r="L25" s="26"/>
      <c r="M25" s="26"/>
      <c r="N25" s="26"/>
      <c r="O25" s="26"/>
      <c r="P25" s="26"/>
      <c r="Q25" s="26"/>
      <c r="R25" s="26"/>
    </row>
    <row r="26" spans="2:18" ht="19" x14ac:dyDescent="0.4">
      <c r="B26" s="24"/>
      <c r="C26" s="23"/>
      <c r="D26" s="23" t="s">
        <v>27</v>
      </c>
      <c r="E26" s="24"/>
      <c r="F26" s="24"/>
      <c r="G26" s="25"/>
      <c r="H26" s="26">
        <f>+P26+R26+L26+N26</f>
        <v>1443319300</v>
      </c>
      <c r="I26" s="26"/>
      <c r="J26" s="26"/>
      <c r="K26" s="25"/>
      <c r="L26" s="27">
        <v>11849002</v>
      </c>
      <c r="M26" s="26"/>
      <c r="N26" s="27">
        <v>13301057</v>
      </c>
      <c r="O26" s="26"/>
      <c r="P26" s="27">
        <v>1341429693</v>
      </c>
      <c r="Q26" s="26"/>
      <c r="R26" s="27">
        <v>76739548</v>
      </c>
    </row>
    <row r="27" spans="2:18" ht="18.75" customHeight="1" x14ac:dyDescent="0.4">
      <c r="B27" s="24"/>
      <c r="C27" s="23"/>
      <c r="D27" s="23" t="s">
        <v>28</v>
      </c>
      <c r="E27" s="24"/>
      <c r="F27" s="24"/>
      <c r="G27" s="25"/>
      <c r="H27" s="26">
        <f>+L27+N27+P27+R27</f>
        <v>2458538120</v>
      </c>
      <c r="I27" s="26"/>
      <c r="J27" s="26"/>
      <c r="K27" s="25"/>
      <c r="L27" s="27">
        <v>168680432</v>
      </c>
      <c r="M27" s="26"/>
      <c r="N27" s="27">
        <v>405612004</v>
      </c>
      <c r="O27" s="26"/>
      <c r="P27" s="27">
        <v>1721980386</v>
      </c>
      <c r="Q27" s="26"/>
      <c r="R27" s="27">
        <v>162265298</v>
      </c>
    </row>
    <row r="28" spans="2:18" ht="19" x14ac:dyDescent="0.4">
      <c r="B28" s="24"/>
      <c r="C28" s="23"/>
      <c r="D28" s="23" t="s">
        <v>29</v>
      </c>
      <c r="E28" s="24"/>
      <c r="F28" s="24"/>
      <c r="G28" s="25"/>
      <c r="H28" s="26">
        <f>+P28</f>
        <v>24339741</v>
      </c>
      <c r="I28" s="26"/>
      <c r="J28" s="26"/>
      <c r="K28" s="25"/>
      <c r="L28" s="27"/>
      <c r="M28" s="26"/>
      <c r="N28" s="27"/>
      <c r="O28" s="26"/>
      <c r="P28" s="27">
        <v>24339741</v>
      </c>
      <c r="Q28" s="26"/>
      <c r="R28" s="27"/>
    </row>
    <row r="29" spans="2:18" ht="20" customHeight="1" x14ac:dyDescent="0.4">
      <c r="B29" s="24"/>
      <c r="C29" s="23"/>
      <c r="D29" s="23" t="s">
        <v>30</v>
      </c>
      <c r="E29" s="24"/>
      <c r="F29" s="24"/>
      <c r="G29" s="25"/>
      <c r="H29" s="26">
        <f>+P29</f>
        <v>23313985</v>
      </c>
      <c r="I29" s="26"/>
      <c r="J29" s="26"/>
      <c r="K29" s="25"/>
      <c r="L29" s="27"/>
      <c r="M29" s="26"/>
      <c r="N29" s="27"/>
      <c r="O29" s="26"/>
      <c r="P29" s="27">
        <v>23313985</v>
      </c>
      <c r="Q29" s="26"/>
      <c r="R29" s="27"/>
    </row>
    <row r="30" spans="2:18" ht="19" x14ac:dyDescent="0.4">
      <c r="B30" s="24"/>
      <c r="C30" s="23"/>
      <c r="D30" s="23" t="s">
        <v>31</v>
      </c>
      <c r="E30" s="24"/>
      <c r="F30" s="24"/>
      <c r="G30" s="25"/>
      <c r="H30" s="26"/>
      <c r="I30" s="24"/>
      <c r="J30" s="24"/>
      <c r="K30" s="24"/>
      <c r="L30" s="27"/>
      <c r="M30" s="24"/>
      <c r="N30" s="27"/>
      <c r="O30" s="26"/>
      <c r="P30" s="27"/>
      <c r="Q30" s="26"/>
      <c r="R30" s="27"/>
    </row>
    <row r="31" spans="2:18" ht="19" x14ac:dyDescent="0.4">
      <c r="B31" s="24"/>
      <c r="C31" s="77"/>
      <c r="D31" s="77" t="s">
        <v>32</v>
      </c>
      <c r="E31" s="24"/>
      <c r="F31" s="24"/>
      <c r="G31" s="25"/>
      <c r="H31" s="26">
        <f>+L31+N31+P31+R31</f>
        <v>933339944</v>
      </c>
      <c r="I31" s="26"/>
      <c r="J31" s="24"/>
      <c r="K31" s="24"/>
      <c r="L31" s="27">
        <v>77808081</v>
      </c>
      <c r="M31" s="24"/>
      <c r="N31" s="27">
        <v>788175652</v>
      </c>
      <c r="O31" s="26"/>
      <c r="P31" s="27">
        <v>1125368</v>
      </c>
      <c r="Q31" s="26"/>
      <c r="R31" s="27">
        <v>66230843</v>
      </c>
    </row>
    <row r="32" spans="2:18" ht="19" x14ac:dyDescent="0.4">
      <c r="B32" s="24"/>
      <c r="C32" s="77"/>
      <c r="D32" s="23" t="s">
        <v>33</v>
      </c>
      <c r="E32" s="24"/>
      <c r="F32" s="24"/>
      <c r="G32" s="25"/>
      <c r="H32" s="26">
        <f>+L32+N32+R32+P32</f>
        <v>7950849</v>
      </c>
      <c r="I32" s="26"/>
      <c r="J32" s="26"/>
      <c r="K32" s="25"/>
      <c r="L32" s="27"/>
      <c r="M32" s="24"/>
      <c r="N32" s="27"/>
      <c r="O32" s="26"/>
      <c r="P32" s="27">
        <v>7950849</v>
      </c>
      <c r="Q32" s="26"/>
      <c r="R32" s="27"/>
    </row>
    <row r="33" spans="2:18" ht="18.75" customHeight="1" x14ac:dyDescent="0.4">
      <c r="B33" s="24"/>
      <c r="C33" s="77"/>
      <c r="D33" s="23" t="s">
        <v>34</v>
      </c>
      <c r="E33" s="24"/>
      <c r="F33" s="24"/>
      <c r="G33" s="25"/>
      <c r="H33" s="26">
        <f>+L33+N33+R33+P33</f>
        <v>425206268</v>
      </c>
      <c r="I33" s="26"/>
      <c r="J33" s="26"/>
      <c r="K33" s="25"/>
      <c r="L33" s="27">
        <v>52844</v>
      </c>
      <c r="M33" s="26"/>
      <c r="N33" s="27">
        <v>415066</v>
      </c>
      <c r="O33" s="26"/>
      <c r="P33" s="27">
        <v>422555030</v>
      </c>
      <c r="Q33" s="26"/>
      <c r="R33" s="27">
        <v>2183328</v>
      </c>
    </row>
    <row r="34" spans="2:18" ht="19.5" customHeight="1" x14ac:dyDescent="0.4">
      <c r="B34" s="24"/>
      <c r="C34" s="77"/>
      <c r="D34" s="23" t="s">
        <v>35</v>
      </c>
      <c r="E34" s="24"/>
      <c r="F34" s="24"/>
      <c r="G34" s="25"/>
      <c r="H34" s="26">
        <f>+L34+N34+R34+P34</f>
        <v>183960111.30000001</v>
      </c>
      <c r="I34" s="26"/>
      <c r="J34" s="27"/>
      <c r="K34" s="25"/>
      <c r="L34" s="27">
        <v>21678962</v>
      </c>
      <c r="M34" s="26"/>
      <c r="N34" s="27">
        <v>29210142</v>
      </c>
      <c r="O34" s="26"/>
      <c r="P34" s="27">
        <v>130962369</v>
      </c>
      <c r="Q34" s="26"/>
      <c r="R34" s="27">
        <v>2108638.3000000049</v>
      </c>
    </row>
    <row r="35" spans="2:18" ht="2.25" customHeight="1" x14ac:dyDescent="0.4">
      <c r="B35" s="24"/>
      <c r="C35" s="80"/>
      <c r="D35" s="24"/>
      <c r="E35" s="24"/>
      <c r="F35" s="24"/>
      <c r="G35" s="25"/>
      <c r="H35" s="26"/>
      <c r="I35" s="26"/>
      <c r="J35" s="26"/>
      <c r="K35" s="25"/>
      <c r="L35" s="26"/>
      <c r="M35" s="26"/>
      <c r="N35" s="26"/>
      <c r="O35" s="26"/>
      <c r="P35" s="26"/>
      <c r="Q35" s="26"/>
      <c r="R35" s="26"/>
    </row>
    <row r="36" spans="2:18" ht="21" customHeight="1" thickBot="1" x14ac:dyDescent="0.45">
      <c r="B36" s="80" t="s">
        <v>36</v>
      </c>
      <c r="C36" s="24"/>
      <c r="D36" s="24"/>
      <c r="E36" s="80"/>
      <c r="F36" s="24"/>
      <c r="G36" s="81" t="s">
        <v>37</v>
      </c>
      <c r="H36" s="82">
        <f>SUM(H24:H34)</f>
        <v>7922604927.3000002</v>
      </c>
      <c r="I36" s="81" t="s">
        <v>38</v>
      </c>
      <c r="J36" s="82">
        <f>SUM(J24:J34)</f>
        <v>2776322619</v>
      </c>
      <c r="K36" s="83" t="s">
        <v>38</v>
      </c>
      <c r="L36" s="82">
        <f>SUM(L24:L34)</f>
        <v>2026374221</v>
      </c>
      <c r="M36" s="81" t="s">
        <v>15</v>
      </c>
      <c r="N36" s="82">
        <f>SUM(N24:N34)</f>
        <v>2123677343</v>
      </c>
      <c r="O36" s="81" t="s">
        <v>37</v>
      </c>
      <c r="P36" s="82">
        <f>SUM(P24:P34)</f>
        <v>5706512700</v>
      </c>
      <c r="Q36" s="81" t="s">
        <v>15</v>
      </c>
      <c r="R36" s="82">
        <f>SUM(R24:R34)</f>
        <v>842363282.29999995</v>
      </c>
    </row>
    <row r="37" spans="2:18" ht="3.75" customHeight="1" thickTop="1" x14ac:dyDescent="0.4">
      <c r="B37" s="24"/>
      <c r="C37" s="77"/>
      <c r="D37" s="24"/>
      <c r="E37" s="24"/>
      <c r="F37" s="24"/>
      <c r="G37" s="25"/>
      <c r="H37" s="26"/>
      <c r="I37" s="26"/>
      <c r="J37" s="26"/>
      <c r="K37" s="25"/>
      <c r="L37" s="26"/>
      <c r="M37" s="26"/>
      <c r="N37" s="26"/>
      <c r="O37" s="26"/>
      <c r="P37" s="26"/>
      <c r="Q37" s="26"/>
      <c r="R37" s="26"/>
    </row>
    <row r="38" spans="2:18" ht="3.75" customHeight="1" x14ac:dyDescent="0.4">
      <c r="B38" s="24"/>
      <c r="C38" s="84"/>
      <c r="D38" s="24"/>
      <c r="E38" s="24"/>
      <c r="F38" s="24"/>
      <c r="G38" s="25"/>
      <c r="H38" s="26"/>
      <c r="I38" s="26"/>
      <c r="J38" s="26"/>
      <c r="K38" s="25"/>
      <c r="L38" s="26"/>
      <c r="M38" s="26"/>
      <c r="N38" s="26"/>
      <c r="O38" s="26"/>
      <c r="P38" s="26"/>
      <c r="Q38" s="26"/>
      <c r="R38" s="26"/>
    </row>
    <row r="39" spans="2:18" ht="18" customHeight="1" x14ac:dyDescent="0.4">
      <c r="B39" s="80" t="s">
        <v>39</v>
      </c>
      <c r="C39" s="85"/>
      <c r="D39" s="85"/>
      <c r="E39" s="85"/>
      <c r="F39" s="85"/>
      <c r="G39" s="86"/>
      <c r="H39" s="26"/>
      <c r="I39" s="26"/>
      <c r="J39" s="26"/>
      <c r="K39" s="25"/>
      <c r="L39" s="26"/>
      <c r="M39" s="26"/>
      <c r="N39" s="26"/>
      <c r="O39" s="26"/>
      <c r="P39" s="26"/>
      <c r="Q39" s="26"/>
      <c r="R39" s="26"/>
    </row>
    <row r="40" spans="2:18" ht="3.75" customHeight="1" x14ac:dyDescent="0.4">
      <c r="B40" s="24"/>
      <c r="C40" s="24"/>
      <c r="D40" s="24"/>
      <c r="E40" s="24"/>
      <c r="F40" s="24"/>
      <c r="G40" s="25"/>
      <c r="H40" s="26"/>
      <c r="I40" s="26"/>
      <c r="J40" s="26"/>
      <c r="K40" s="25"/>
      <c r="L40" s="26"/>
      <c r="M40" s="26"/>
      <c r="N40" s="26"/>
      <c r="O40" s="26"/>
      <c r="P40" s="26"/>
      <c r="Q40" s="26"/>
      <c r="R40" s="26"/>
    </row>
    <row r="41" spans="2:18" ht="16.5" customHeight="1" x14ac:dyDescent="0.4">
      <c r="B41" s="24"/>
      <c r="C41" s="73" t="s">
        <v>40</v>
      </c>
      <c r="D41" s="24"/>
      <c r="E41" s="24"/>
      <c r="F41" s="24"/>
      <c r="G41" s="24"/>
      <c r="H41" s="26"/>
      <c r="I41" s="26"/>
      <c r="J41" s="26"/>
      <c r="K41" s="25"/>
      <c r="L41" s="26"/>
      <c r="M41" s="26"/>
      <c r="N41" s="27"/>
      <c r="O41" s="26"/>
      <c r="P41" s="26"/>
      <c r="Q41" s="26"/>
      <c r="R41" s="26"/>
    </row>
    <row r="42" spans="2:18" ht="18.75" customHeight="1" x14ac:dyDescent="0.4">
      <c r="B42" s="24"/>
      <c r="C42" s="77" t="s">
        <v>41</v>
      </c>
      <c r="D42" s="87"/>
      <c r="E42" s="24"/>
      <c r="F42" s="24"/>
      <c r="G42" s="24"/>
      <c r="H42" s="26"/>
      <c r="I42" s="24"/>
      <c r="J42" s="27"/>
      <c r="K42" s="24"/>
      <c r="L42" s="27"/>
      <c r="M42" s="24"/>
      <c r="N42" s="27"/>
      <c r="O42" s="24"/>
      <c r="P42" s="27"/>
      <c r="Q42" s="24"/>
      <c r="R42" s="27"/>
    </row>
    <row r="43" spans="2:18" ht="19" x14ac:dyDescent="0.4">
      <c r="B43" s="24"/>
      <c r="C43" s="77"/>
      <c r="D43" s="77" t="s">
        <v>42</v>
      </c>
      <c r="E43" s="24"/>
      <c r="F43" s="24"/>
      <c r="G43" s="74" t="s">
        <v>15</v>
      </c>
      <c r="H43" s="26">
        <f t="shared" ref="H43:H46" si="0">+L43+N43+P43+R43</f>
        <v>212518727</v>
      </c>
      <c r="I43" s="74" t="s">
        <v>15</v>
      </c>
      <c r="J43" s="27"/>
      <c r="K43" s="74" t="s">
        <v>15</v>
      </c>
      <c r="L43" s="27">
        <v>12201924</v>
      </c>
      <c r="M43" s="74" t="s">
        <v>15</v>
      </c>
      <c r="N43" s="27">
        <v>166964392</v>
      </c>
      <c r="O43" s="74" t="s">
        <v>15</v>
      </c>
      <c r="P43" s="27">
        <v>2264441</v>
      </c>
      <c r="Q43" s="74" t="s">
        <v>15</v>
      </c>
      <c r="R43" s="27">
        <v>31087970</v>
      </c>
    </row>
    <row r="44" spans="2:18" ht="18.75" customHeight="1" x14ac:dyDescent="0.4">
      <c r="B44" s="24"/>
      <c r="C44" s="77"/>
      <c r="D44" s="77" t="s">
        <v>69</v>
      </c>
      <c r="E44" s="24"/>
      <c r="F44" s="24"/>
      <c r="G44" s="74"/>
      <c r="H44" s="26">
        <f>+L44+N44+P44+R44</f>
        <v>12634239</v>
      </c>
      <c r="I44" s="74"/>
      <c r="J44" s="27"/>
      <c r="K44" s="74"/>
      <c r="L44" s="27">
        <v>12560513</v>
      </c>
      <c r="M44" s="74"/>
      <c r="N44" s="27">
        <v>71451</v>
      </c>
      <c r="O44" s="74"/>
      <c r="P44" s="27"/>
      <c r="Q44" s="74"/>
      <c r="R44" s="27">
        <v>2275</v>
      </c>
    </row>
    <row r="45" spans="2:18" ht="22.5" customHeight="1" x14ac:dyDescent="0.4">
      <c r="B45" s="24"/>
      <c r="C45" s="24"/>
      <c r="D45" s="111" t="s">
        <v>70</v>
      </c>
      <c r="E45" s="111"/>
      <c r="F45" s="111"/>
      <c r="G45" s="74"/>
      <c r="H45" s="26">
        <f>+L45+N45+P45+R45</f>
        <v>11901</v>
      </c>
      <c r="I45" s="74"/>
      <c r="J45" s="27"/>
      <c r="K45" s="74"/>
      <c r="L45" s="27">
        <v>11901</v>
      </c>
      <c r="M45" s="74"/>
      <c r="N45" s="27"/>
      <c r="O45" s="74"/>
      <c r="P45" s="27"/>
      <c r="Q45" s="74"/>
      <c r="R45" s="27"/>
    </row>
    <row r="46" spans="2:18" ht="18.75" customHeight="1" x14ac:dyDescent="0.4">
      <c r="B46" s="24"/>
      <c r="C46" s="77"/>
      <c r="D46" s="77" t="s">
        <v>44</v>
      </c>
      <c r="E46" s="24"/>
      <c r="F46" s="24"/>
      <c r="G46" s="74"/>
      <c r="H46" s="26">
        <f t="shared" si="0"/>
        <v>101780804</v>
      </c>
      <c r="I46" s="74"/>
      <c r="J46" s="27"/>
      <c r="K46" s="74"/>
      <c r="L46" s="27">
        <v>101780056</v>
      </c>
      <c r="M46" s="74"/>
      <c r="N46" s="27"/>
      <c r="O46" s="74"/>
      <c r="P46" s="27"/>
      <c r="Q46" s="74"/>
      <c r="R46" s="27">
        <v>748</v>
      </c>
    </row>
    <row r="47" spans="2:18" ht="18.75" customHeight="1" x14ac:dyDescent="0.4">
      <c r="B47" s="24"/>
      <c r="C47" s="77"/>
      <c r="D47" s="77" t="s">
        <v>46</v>
      </c>
      <c r="E47" s="24"/>
      <c r="F47" s="24"/>
      <c r="G47" s="25"/>
      <c r="H47" s="26">
        <f>+L47+N47+P47+R47</f>
        <v>168803416</v>
      </c>
      <c r="I47" s="26"/>
      <c r="J47" s="27"/>
      <c r="K47" s="25"/>
      <c r="L47" s="27">
        <v>59879898</v>
      </c>
      <c r="M47" s="74"/>
      <c r="N47" s="27">
        <v>33666635</v>
      </c>
      <c r="O47" s="74"/>
      <c r="P47" s="27">
        <v>69976973</v>
      </c>
      <c r="Q47" s="74"/>
      <c r="R47" s="27">
        <f>5279899+11</f>
        <v>5279910</v>
      </c>
    </row>
    <row r="48" spans="2:18" ht="18.75" customHeight="1" x14ac:dyDescent="0.4">
      <c r="B48" s="24"/>
      <c r="C48" s="77"/>
      <c r="D48" s="77" t="s">
        <v>47</v>
      </c>
      <c r="E48" s="24"/>
      <c r="F48" s="24"/>
      <c r="G48" s="25"/>
      <c r="H48" s="26">
        <f>+L48+N48+P48+R48</f>
        <v>98179494</v>
      </c>
      <c r="I48" s="26"/>
      <c r="J48" s="107"/>
      <c r="K48" s="25"/>
      <c r="L48" s="27">
        <v>98179494</v>
      </c>
      <c r="M48" s="27"/>
      <c r="N48" s="27"/>
      <c r="O48" s="27"/>
      <c r="P48" s="27"/>
      <c r="Q48" s="27"/>
      <c r="R48" s="27"/>
    </row>
    <row r="49" spans="2:26" ht="18.75" customHeight="1" x14ac:dyDescent="0.4">
      <c r="B49" s="24"/>
      <c r="C49" s="77"/>
      <c r="D49" s="77" t="s">
        <v>48</v>
      </c>
      <c r="E49" s="24"/>
      <c r="F49" s="24"/>
      <c r="G49" s="25"/>
      <c r="H49" s="26"/>
      <c r="I49" s="26"/>
      <c r="J49" s="107">
        <f>-(-L49-N49-P49-R49)</f>
        <v>82154172</v>
      </c>
      <c r="K49" s="25"/>
      <c r="L49" s="27">
        <v>1751290</v>
      </c>
      <c r="M49" s="27"/>
      <c r="N49" s="27">
        <v>690941</v>
      </c>
      <c r="O49" s="27"/>
      <c r="P49" s="27"/>
      <c r="Q49" s="27"/>
      <c r="R49" s="27">
        <f>80106595-394654</f>
        <v>79711941</v>
      </c>
    </row>
    <row r="50" spans="2:26" ht="18.75" customHeight="1" x14ac:dyDescent="0.4">
      <c r="B50" s="24"/>
      <c r="C50" s="77"/>
      <c r="D50" s="77" t="s">
        <v>49</v>
      </c>
      <c r="E50" s="24"/>
      <c r="F50" s="24"/>
      <c r="G50" s="25"/>
      <c r="H50" s="26"/>
      <c r="I50" s="26"/>
      <c r="J50" s="27">
        <f>-(-L50-N50-P50-R50)</f>
        <v>24771</v>
      </c>
      <c r="K50" s="25"/>
      <c r="L50" s="27"/>
      <c r="M50" s="26"/>
      <c r="N50" s="27"/>
      <c r="O50" s="26"/>
      <c r="P50" s="27">
        <v>24771</v>
      </c>
      <c r="Q50" s="27"/>
      <c r="R50" s="27"/>
      <c r="W50" s="59">
        <v>-28878977.640000001</v>
      </c>
      <c r="X50" s="59">
        <v>0</v>
      </c>
      <c r="Y50" s="59">
        <v>-5305356.66</v>
      </c>
      <c r="Z50" s="59">
        <v>-35783.79</v>
      </c>
    </row>
    <row r="51" spans="2:26" ht="19" x14ac:dyDescent="0.4">
      <c r="B51" s="24"/>
      <c r="C51" s="77"/>
      <c r="D51" s="77" t="s">
        <v>51</v>
      </c>
      <c r="E51" s="24"/>
      <c r="F51" s="24"/>
      <c r="G51" s="25"/>
      <c r="H51" s="26"/>
      <c r="I51" s="26"/>
      <c r="J51" s="107">
        <f>-(-L51-N51-P51-R51)</f>
        <v>2694143676</v>
      </c>
      <c r="K51" s="25"/>
      <c r="L51" s="27">
        <v>1255651199</v>
      </c>
      <c r="M51" s="26"/>
      <c r="N51" s="27"/>
      <c r="O51" s="26"/>
      <c r="P51" s="27">
        <v>1438492477</v>
      </c>
      <c r="Q51" s="27"/>
      <c r="R51" s="27"/>
    </row>
    <row r="52" spans="2:26" ht="3.75" customHeight="1" x14ac:dyDescent="0.4">
      <c r="B52" s="24"/>
      <c r="C52" s="24"/>
      <c r="D52" s="87"/>
      <c r="E52" s="24"/>
      <c r="F52" s="24"/>
      <c r="G52" s="25"/>
      <c r="H52" s="26"/>
      <c r="I52" s="26"/>
      <c r="J52" s="27"/>
      <c r="K52" s="25"/>
      <c r="L52" s="27"/>
      <c r="M52" s="26"/>
      <c r="N52" s="27"/>
      <c r="O52" s="26"/>
      <c r="P52" s="27"/>
      <c r="Q52" s="26"/>
      <c r="R52" s="27"/>
    </row>
    <row r="53" spans="2:26" ht="19" x14ac:dyDescent="0.4">
      <c r="B53" s="24"/>
      <c r="C53" s="24"/>
      <c r="D53" s="24"/>
      <c r="E53" s="77" t="s">
        <v>52</v>
      </c>
      <c r="F53" s="24"/>
      <c r="G53" s="25"/>
      <c r="H53" s="78">
        <f>SUM(H42:H52)</f>
        <v>593928581</v>
      </c>
      <c r="I53" s="26"/>
      <c r="J53" s="79">
        <f>SUM(J49:J52)</f>
        <v>2776322619</v>
      </c>
      <c r="K53" s="25"/>
      <c r="L53" s="78">
        <f>SUM(L42:L52)</f>
        <v>1542016275</v>
      </c>
      <c r="M53" s="26"/>
      <c r="N53" s="78">
        <f>SUM(N42:N52)</f>
        <v>201393419</v>
      </c>
      <c r="O53" s="26"/>
      <c r="P53" s="78">
        <f>SUM(P42:P52)</f>
        <v>1510758662</v>
      </c>
      <c r="Q53" s="26"/>
      <c r="R53" s="78">
        <f>SUM(R42:R52)</f>
        <v>116082844</v>
      </c>
    </row>
    <row r="54" spans="2:26" ht="4.5" customHeight="1" x14ac:dyDescent="0.4">
      <c r="B54" s="24"/>
      <c r="C54" s="73"/>
      <c r="D54" s="24"/>
      <c r="E54" s="24"/>
      <c r="F54" s="24"/>
      <c r="G54" s="25"/>
      <c r="H54" s="26"/>
      <c r="I54" s="26"/>
      <c r="J54" s="26"/>
      <c r="K54" s="25"/>
      <c r="L54" s="26"/>
      <c r="M54" s="26"/>
      <c r="N54" s="26"/>
      <c r="O54" s="26"/>
      <c r="P54" s="26"/>
      <c r="Q54" s="26"/>
      <c r="R54" s="26"/>
    </row>
    <row r="55" spans="2:26" ht="16.5" customHeight="1" x14ac:dyDescent="0.4">
      <c r="B55" s="24"/>
      <c r="C55" s="73" t="s">
        <v>53</v>
      </c>
      <c r="D55" s="24"/>
      <c r="E55" s="24"/>
      <c r="F55" s="24"/>
      <c r="G55" s="25"/>
      <c r="H55" s="26"/>
      <c r="I55" s="26"/>
      <c r="J55" s="26"/>
      <c r="K55" s="25"/>
      <c r="L55" s="26"/>
      <c r="M55" s="26"/>
      <c r="N55" s="26"/>
      <c r="O55" s="26"/>
      <c r="P55" s="26"/>
      <c r="Q55" s="26"/>
      <c r="R55" s="26"/>
    </row>
    <row r="56" spans="2:26" ht="21" customHeight="1" x14ac:dyDescent="0.4">
      <c r="B56" s="24"/>
      <c r="C56" s="77"/>
      <c r="D56" s="77" t="s">
        <v>54</v>
      </c>
      <c r="E56" s="24"/>
      <c r="F56" s="24"/>
      <c r="G56" s="25"/>
      <c r="H56" s="90">
        <f>+L56+N56+P56+R56</f>
        <v>740729365</v>
      </c>
      <c r="I56" s="26"/>
      <c r="J56" s="26"/>
      <c r="K56" s="25"/>
      <c r="L56" s="90"/>
      <c r="M56" s="26"/>
      <c r="N56" s="26"/>
      <c r="O56" s="26"/>
      <c r="P56" s="90">
        <f>608556329+132173036</f>
        <v>740729365</v>
      </c>
      <c r="Q56" s="26"/>
      <c r="R56" s="26"/>
    </row>
    <row r="57" spans="2:26" ht="20.25" customHeight="1" x14ac:dyDescent="0.4">
      <c r="B57" s="73"/>
      <c r="C57" s="77"/>
      <c r="D57" s="77" t="s">
        <v>55</v>
      </c>
      <c r="E57" s="24"/>
      <c r="F57" s="24"/>
      <c r="G57" s="25"/>
      <c r="H57" s="90">
        <f>+L57+N57+P57+R57</f>
        <v>17447929</v>
      </c>
      <c r="I57" s="26"/>
      <c r="J57" s="90"/>
      <c r="K57" s="25"/>
      <c r="L57" s="90">
        <v>17447929</v>
      </c>
      <c r="M57" s="26"/>
      <c r="N57" s="90"/>
      <c r="O57" s="26"/>
      <c r="P57" s="90"/>
      <c r="Q57" s="26"/>
      <c r="R57" s="90"/>
    </row>
    <row r="58" spans="2:26" ht="3" customHeight="1" x14ac:dyDescent="0.4">
      <c r="B58" s="24"/>
      <c r="C58" s="24"/>
      <c r="D58" s="87"/>
      <c r="E58" s="24"/>
      <c r="F58" s="24"/>
      <c r="G58" s="25"/>
      <c r="H58" s="91"/>
      <c r="I58" s="26"/>
      <c r="J58" s="27"/>
      <c r="K58" s="25"/>
      <c r="L58" s="27"/>
      <c r="M58" s="26"/>
      <c r="N58" s="27"/>
      <c r="O58" s="26"/>
      <c r="P58" s="27"/>
      <c r="Q58" s="26"/>
      <c r="R58" s="27"/>
    </row>
    <row r="59" spans="2:26" ht="18.75" customHeight="1" x14ac:dyDescent="0.4">
      <c r="B59" s="73"/>
      <c r="C59" s="24"/>
      <c r="D59" s="24"/>
      <c r="E59" s="73" t="s">
        <v>56</v>
      </c>
      <c r="F59" s="24"/>
      <c r="G59" s="25"/>
      <c r="H59" s="26">
        <f>+H57+H56</f>
        <v>758177294</v>
      </c>
      <c r="I59" s="26"/>
      <c r="J59" s="92"/>
      <c r="K59" s="25"/>
      <c r="L59" s="78">
        <f>+L57+L56</f>
        <v>17447929</v>
      </c>
      <c r="M59" s="26"/>
      <c r="N59" s="78"/>
      <c r="O59" s="26"/>
      <c r="P59" s="78">
        <f>+P57+P56</f>
        <v>740729365</v>
      </c>
      <c r="Q59" s="26"/>
      <c r="R59" s="78"/>
    </row>
    <row r="60" spans="2:26" ht="3" customHeight="1" x14ac:dyDescent="0.4">
      <c r="B60" s="73"/>
      <c r="C60" s="24"/>
      <c r="D60" s="24"/>
      <c r="E60" s="24"/>
      <c r="F60" s="24"/>
      <c r="G60" s="25"/>
      <c r="H60" s="91"/>
      <c r="I60" s="26"/>
      <c r="J60" s="93"/>
      <c r="K60" s="25"/>
      <c r="L60" s="93"/>
      <c r="M60" s="26"/>
      <c r="N60" s="93"/>
      <c r="O60" s="26"/>
      <c r="P60" s="93"/>
      <c r="Q60" s="26"/>
      <c r="R60" s="93"/>
    </row>
    <row r="61" spans="2:26" ht="18.75" customHeight="1" x14ac:dyDescent="0.4">
      <c r="B61" s="73"/>
      <c r="C61" s="24"/>
      <c r="D61" s="87"/>
      <c r="E61" s="73" t="s">
        <v>57</v>
      </c>
      <c r="F61" s="24"/>
      <c r="G61" s="25"/>
      <c r="H61" s="94">
        <f>H53+H59</f>
        <v>1352105875</v>
      </c>
      <c r="I61" s="26"/>
      <c r="J61" s="94">
        <f>J53+J59</f>
        <v>2776322619</v>
      </c>
      <c r="K61" s="25"/>
      <c r="L61" s="94">
        <f>L53+L59</f>
        <v>1559464204</v>
      </c>
      <c r="M61" s="26"/>
      <c r="N61" s="94">
        <f>N53+N59</f>
        <v>201393419</v>
      </c>
      <c r="O61" s="26"/>
      <c r="P61" s="94">
        <f>P53+P59</f>
        <v>2251488027</v>
      </c>
      <c r="Q61" s="26"/>
      <c r="R61" s="94">
        <f>R53+R59</f>
        <v>116082844</v>
      </c>
    </row>
    <row r="62" spans="2:26" ht="18.75" customHeight="1" x14ac:dyDescent="0.4">
      <c r="B62" s="72" t="s">
        <v>58</v>
      </c>
      <c r="C62" s="95"/>
      <c r="D62" s="24"/>
      <c r="E62" s="24"/>
      <c r="F62" s="24"/>
      <c r="G62" s="25"/>
      <c r="H62" s="90">
        <f>+L62+N62+P62+R62</f>
        <v>6570499052</v>
      </c>
      <c r="I62" s="26"/>
      <c r="J62" s="27"/>
      <c r="K62" s="25"/>
      <c r="L62" s="27">
        <v>466910017</v>
      </c>
      <c r="M62" s="25"/>
      <c r="N62" s="27">
        <f>1918990832+3293092</f>
        <v>1922283924</v>
      </c>
      <c r="O62" s="108"/>
      <c r="P62" s="108">
        <v>3455024673</v>
      </c>
      <c r="Q62" s="108"/>
      <c r="R62" s="108">
        <f>725779221+501217</f>
        <v>726280438</v>
      </c>
    </row>
    <row r="63" spans="2:26" ht="21.75" customHeight="1" thickBot="1" x14ac:dyDescent="0.45">
      <c r="B63" s="72" t="s">
        <v>59</v>
      </c>
      <c r="C63" s="24"/>
      <c r="D63" s="24"/>
      <c r="E63" s="24"/>
      <c r="F63" s="24"/>
      <c r="G63" s="81" t="s">
        <v>37</v>
      </c>
      <c r="H63" s="82">
        <f>+H61+H62</f>
        <v>7922604927</v>
      </c>
      <c r="I63" s="81" t="s">
        <v>15</v>
      </c>
      <c r="J63" s="82">
        <f>+J61+J62</f>
        <v>2776322619</v>
      </c>
      <c r="K63" s="83" t="s">
        <v>15</v>
      </c>
      <c r="L63" s="82">
        <f>+L61+L62</f>
        <v>2026374221</v>
      </c>
      <c r="M63" s="81" t="s">
        <v>15</v>
      </c>
      <c r="N63" s="82">
        <f>+N61+N62</f>
        <v>2123677343</v>
      </c>
      <c r="O63" s="81" t="s">
        <v>37</v>
      </c>
      <c r="P63" s="82">
        <f>+P61+P62</f>
        <v>5706512700</v>
      </c>
      <c r="Q63" s="81" t="s">
        <v>15</v>
      </c>
      <c r="R63" s="82">
        <f>+R61+R62</f>
        <v>842363282</v>
      </c>
    </row>
    <row r="64" spans="2:26" ht="16.5" customHeight="1" thickTop="1" x14ac:dyDescent="0.4">
      <c r="B64" s="73"/>
      <c r="C64" s="24"/>
      <c r="D64" s="24"/>
      <c r="E64" s="24"/>
      <c r="F64" s="24"/>
      <c r="G64" s="81"/>
      <c r="H64" s="96"/>
      <c r="I64" s="81"/>
      <c r="J64" s="96"/>
      <c r="K64" s="83"/>
      <c r="L64" s="96"/>
      <c r="M64" s="81"/>
      <c r="N64" s="96"/>
      <c r="O64" s="81"/>
      <c r="P64" s="96"/>
      <c r="Q64" s="81"/>
      <c r="R64" s="96"/>
    </row>
    <row r="65" spans="2:18" ht="21.75" customHeight="1" x14ac:dyDescent="0.4">
      <c r="B65" s="73"/>
      <c r="C65" s="24"/>
      <c r="D65" s="24"/>
      <c r="E65" s="24"/>
      <c r="F65" s="24"/>
      <c r="G65" s="81"/>
      <c r="H65" s="96"/>
      <c r="I65" s="81"/>
      <c r="J65" s="96"/>
      <c r="K65" s="83"/>
      <c r="L65" s="96"/>
      <c r="M65" s="81"/>
      <c r="N65" s="96"/>
      <c r="O65" s="81"/>
      <c r="P65" s="96"/>
      <c r="Q65" s="81"/>
      <c r="R65" s="96"/>
    </row>
    <row r="66" spans="2:18" ht="3" customHeight="1" x14ac:dyDescent="0.4">
      <c r="B66" s="60"/>
      <c r="C66" s="97"/>
      <c r="D66" s="60"/>
      <c r="E66" s="60"/>
      <c r="F66" s="60"/>
      <c r="G66" s="98"/>
      <c r="H66" s="99"/>
      <c r="I66" s="26"/>
      <c r="J66" s="99"/>
      <c r="K66" s="98"/>
      <c r="L66" s="99"/>
      <c r="M66" s="26"/>
      <c r="N66" s="99"/>
      <c r="O66" s="26"/>
      <c r="P66" s="99"/>
      <c r="Q66" s="26"/>
      <c r="R66" s="99"/>
    </row>
    <row r="67" spans="2:18" ht="21.5" x14ac:dyDescent="0.45">
      <c r="B67" s="112"/>
      <c r="C67" s="112"/>
      <c r="D67" s="112"/>
      <c r="E67" s="112"/>
      <c r="F67" s="112"/>
      <c r="G67" s="112"/>
      <c r="H67" s="112"/>
      <c r="I67" s="112"/>
      <c r="J67" s="112"/>
      <c r="K67" s="112"/>
      <c r="L67" s="112"/>
      <c r="M67" s="112"/>
      <c r="N67" s="112"/>
      <c r="O67" s="112"/>
      <c r="P67" s="112"/>
      <c r="Q67" s="112"/>
      <c r="R67" s="112"/>
    </row>
    <row r="68" spans="2:18" ht="2.25" customHeight="1" x14ac:dyDescent="0.35">
      <c r="G68" s="100"/>
      <c r="H68" s="101"/>
      <c r="I68" s="102"/>
      <c r="J68" s="102"/>
      <c r="K68" s="100"/>
      <c r="L68" s="102"/>
      <c r="M68" s="102"/>
      <c r="N68" s="102"/>
      <c r="O68" s="102"/>
      <c r="P68" s="102"/>
      <c r="Q68" s="102"/>
      <c r="R68" s="102"/>
    </row>
    <row r="72" spans="2:18" x14ac:dyDescent="0.35">
      <c r="H72" s="59">
        <f>H36-H63</f>
        <v>0.30000019073486328</v>
      </c>
      <c r="J72" s="59">
        <f>J36-J63</f>
        <v>0</v>
      </c>
      <c r="L72" s="59">
        <f>L36-L63</f>
        <v>0</v>
      </c>
      <c r="N72" s="59">
        <f>N36-N63</f>
        <v>0</v>
      </c>
      <c r="P72" s="59">
        <f>P36-P63</f>
        <v>0</v>
      </c>
      <c r="R72" s="59">
        <f>R36-R63</f>
        <v>0.29999995231628418</v>
      </c>
    </row>
    <row r="165" spans="8:18" x14ac:dyDescent="0.35">
      <c r="J165" s="59" t="s">
        <v>3</v>
      </c>
      <c r="N165" s="104" t="s">
        <v>3</v>
      </c>
      <c r="O165" s="104" t="s">
        <v>60</v>
      </c>
      <c r="R165" s="104" t="s">
        <v>61</v>
      </c>
    </row>
    <row r="166" spans="8:18" x14ac:dyDescent="0.35">
      <c r="H166" s="105" t="s">
        <v>62</v>
      </c>
      <c r="J166" s="104" t="s">
        <v>63</v>
      </c>
      <c r="L166" s="104" t="s">
        <v>62</v>
      </c>
      <c r="N166" s="104" t="s">
        <v>63</v>
      </c>
      <c r="O166" s="104" t="s">
        <v>64</v>
      </c>
      <c r="R166" s="104" t="s">
        <v>65</v>
      </c>
    </row>
  </sheetData>
  <mergeCells count="2">
    <mergeCell ref="D45:F45"/>
    <mergeCell ref="B67:R67"/>
  </mergeCells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MSDraw" shapeId="16385" r:id="rId3">
          <objectPr defaultSize="0" autoPict="0" r:id="rId4">
            <anchor moveWithCells="1" sizeWithCells="1">
              <from>
                <xdr:col>17</xdr:col>
                <xdr:colOff>939800</xdr:colOff>
                <xdr:row>63</xdr:row>
                <xdr:rowOff>38100</xdr:rowOff>
              </from>
              <to>
                <xdr:col>18</xdr:col>
                <xdr:colOff>38100</xdr:colOff>
                <xdr:row>65</xdr:row>
                <xdr:rowOff>0</xdr:rowOff>
              </to>
            </anchor>
          </objectPr>
        </oleObject>
      </mc:Choice>
      <mc:Fallback>
        <oleObject progId="MSDraw" shapeId="16385" r:id="rId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14</vt:i4>
      </vt:variant>
    </vt:vector>
  </HeadingPairs>
  <TitlesOfParts>
    <vt:vector size="14" baseType="lpstr">
      <vt:lpstr>2023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Cruz, Naila</dc:creator>
  <cp:lastModifiedBy>Liseth D. Peña</cp:lastModifiedBy>
  <dcterms:created xsi:type="dcterms:W3CDTF">2024-09-11T20:55:58Z</dcterms:created>
  <dcterms:modified xsi:type="dcterms:W3CDTF">2024-09-12T00:15:06Z</dcterms:modified>
</cp:coreProperties>
</file>