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SPUESTA AL DG LIC. DINO MON\PUNTO No.3 ESTADOS FINANCIEROS\"/>
    </mc:Choice>
  </mc:AlternateContent>
  <xr:revisionPtr revIDLastSave="0" documentId="13_ncr:1_{D1CA801B-01BB-473D-81E1-99BA45D73D03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EST RESULT IVM 2023-2010" sheetId="26" r:id="rId1"/>
    <sheet name="ADMINISTRACION" sheetId="28" r:id="rId2"/>
    <sheet name="ENFER Y MATERNIDAD" sheetId="29" r:id="rId3"/>
    <sheet name="IVM Y COMPONENTES" sheetId="30" r:id="rId4"/>
    <sheet name="RIESGOS PROF" sheetId="31" r:id="rId5"/>
    <sheet name="Hoja10" sheetId="36" r:id="rId6"/>
  </sheets>
  <externalReferences>
    <externalReference r:id="rId7"/>
    <externalReference r:id="rId8"/>
  </externalReferences>
  <definedNames>
    <definedName name="_Key1" hidden="1">#REF!</definedName>
    <definedName name="_Order1" hidden="1">255</definedName>
    <definedName name="_Sort" hidden="1">#REF!</definedName>
    <definedName name="A_impresión_IM">#REF!</definedName>
    <definedName name="aa">[1]Admón!$B$1:$K$62</definedName>
  </definedNames>
  <calcPr calcId="191029"/>
  <customWorkbookViews>
    <customWorkbookView name="znunez - Vista personalizada" guid="{22E59ADB-EF03-4E97-9C2A-F2B1816A9097}" mergeInterval="0" personalView="1" maximized="1" windowWidth="1020" windowHeight="596" tabRatio="935" activeSheetId="13"/>
    <customWorkbookView name="mmira - Vista personalizada" guid="{7693C83B-3CC2-413B-A348-8126BCCFD31D}" mergeInterval="0" personalView="1" maximized="1" windowWidth="796" windowHeight="428" tabRatio="935" activeSheetId="18"/>
    <customWorkbookView name="aarauz - Vista personalizada" guid="{C86981BE-B064-4C0B-B89C-E56988602DD5}" mergeInterval="0" personalView="1" maximized="1" windowWidth="796" windowHeight="375" tabRatio="935" activeSheetId="12"/>
    <customWorkbookView name="iarauz - Vista personalizada" guid="{FE072D4C-4482-4232-ADDB-F7965234D454}" mergeInterval="0" personalView="1" maximized="1" windowWidth="796" windowHeight="435" tabRatio="935" activeSheetId="2"/>
    <customWorkbookView name="rcalderon - Vista personalizada" guid="{D7869022-2074-4A84-B42A-950932F9025A}" mergeInterval="0" personalView="1" maximized="1" windowWidth="796" windowHeight="401" tabRatio="935" activeSheetId="1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26" l="1"/>
  <c r="M66" i="31" l="1"/>
  <c r="I65" i="31"/>
  <c r="G65" i="31"/>
  <c r="K64" i="31"/>
  <c r="K66" i="31" s="1"/>
  <c r="I64" i="31"/>
  <c r="G64" i="31" s="1"/>
  <c r="I63" i="31"/>
  <c r="G63" i="31"/>
  <c r="M59" i="31"/>
  <c r="M68" i="31" s="1"/>
  <c r="K59" i="31"/>
  <c r="K57" i="31"/>
  <c r="I57" i="31"/>
  <c r="G57" i="31"/>
  <c r="I56" i="31"/>
  <c r="I59" i="31" s="1"/>
  <c r="G56" i="31"/>
  <c r="I55" i="31"/>
  <c r="G55" i="31"/>
  <c r="G59" i="31" s="1"/>
  <c r="K50" i="31"/>
  <c r="I50" i="31"/>
  <c r="G50" i="31"/>
  <c r="M44" i="31"/>
  <c r="G42" i="31"/>
  <c r="I41" i="31"/>
  <c r="G41" i="31"/>
  <c r="G40" i="31"/>
  <c r="I39" i="31"/>
  <c r="G39" i="31"/>
  <c r="K38" i="31"/>
  <c r="G38" i="31" s="1"/>
  <c r="I38" i="31"/>
  <c r="K37" i="31"/>
  <c r="K44" i="31" s="1"/>
  <c r="I37" i="31"/>
  <c r="I44" i="31" s="1"/>
  <c r="G37" i="31"/>
  <c r="M30" i="31"/>
  <c r="K30" i="31"/>
  <c r="G30" i="31" s="1"/>
  <c r="I30" i="31"/>
  <c r="G29" i="31"/>
  <c r="I28" i="31"/>
  <c r="G28" i="31"/>
  <c r="I27" i="31"/>
  <c r="G27" i="31"/>
  <c r="I26" i="31"/>
  <c r="G26" i="31"/>
  <c r="I25" i="31"/>
  <c r="G25" i="31"/>
  <c r="I24" i="31"/>
  <c r="G24" i="31"/>
  <c r="I23" i="31"/>
  <c r="G23" i="31"/>
  <c r="I22" i="31"/>
  <c r="G22" i="31"/>
  <c r="I21" i="31"/>
  <c r="G21" i="31"/>
  <c r="I20" i="31"/>
  <c r="G20" i="31"/>
  <c r="K19" i="31"/>
  <c r="I19" i="31"/>
  <c r="G19" i="31"/>
  <c r="M16" i="31"/>
  <c r="M33" i="31" s="1"/>
  <c r="M47" i="31" s="1"/>
  <c r="M51" i="31" s="1"/>
  <c r="K16" i="31"/>
  <c r="I15" i="31"/>
  <c r="I16" i="31" s="1"/>
  <c r="G15" i="31"/>
  <c r="G14" i="31"/>
  <c r="C8" i="31"/>
  <c r="C7" i="31"/>
  <c r="I67" i="30"/>
  <c r="G67" i="30"/>
  <c r="Q60" i="30"/>
  <c r="Q63" i="30" s="1"/>
  <c r="O60" i="30"/>
  <c r="O63" i="30" s="1"/>
  <c r="I59" i="30"/>
  <c r="G59" i="30"/>
  <c r="O58" i="30"/>
  <c r="M58" i="30"/>
  <c r="M60" i="30" s="1"/>
  <c r="K58" i="30"/>
  <c r="K60" i="30" s="1"/>
  <c r="I58" i="30"/>
  <c r="I60" i="30" s="1"/>
  <c r="G58" i="30"/>
  <c r="G60" i="30" s="1"/>
  <c r="Q55" i="30"/>
  <c r="O54" i="30"/>
  <c r="O55" i="30" s="1"/>
  <c r="M54" i="30"/>
  <c r="K54" i="30"/>
  <c r="I54" i="30"/>
  <c r="M53" i="30"/>
  <c r="K53" i="30"/>
  <c r="G53" i="30" s="1"/>
  <c r="I53" i="30"/>
  <c r="M52" i="30"/>
  <c r="K52" i="30"/>
  <c r="I52" i="30"/>
  <c r="I55" i="30" s="1"/>
  <c r="G52" i="30"/>
  <c r="M51" i="30"/>
  <c r="K51" i="30"/>
  <c r="I51" i="30"/>
  <c r="G51" i="30"/>
  <c r="M50" i="30"/>
  <c r="M55" i="30" s="1"/>
  <c r="K50" i="30"/>
  <c r="G50" i="30" s="1"/>
  <c r="I50" i="30"/>
  <c r="O45" i="30"/>
  <c r="G45" i="30" s="1"/>
  <c r="M45" i="30"/>
  <c r="K45" i="30"/>
  <c r="I45" i="30"/>
  <c r="Q38" i="30"/>
  <c r="K36" i="30"/>
  <c r="G36" i="30"/>
  <c r="K35" i="30"/>
  <c r="G35" i="30"/>
  <c r="K34" i="30"/>
  <c r="G34" i="30" s="1"/>
  <c r="I34" i="30"/>
  <c r="O33" i="30"/>
  <c r="G33" i="30" s="1"/>
  <c r="M33" i="30"/>
  <c r="M38" i="30" s="1"/>
  <c r="K33" i="30"/>
  <c r="K38" i="30" s="1"/>
  <c r="I33" i="30"/>
  <c r="I38" i="30" s="1"/>
  <c r="O32" i="30"/>
  <c r="M32" i="30"/>
  <c r="K32" i="30"/>
  <c r="I32" i="30"/>
  <c r="G32" i="30"/>
  <c r="Q26" i="30"/>
  <c r="K25" i="30"/>
  <c r="I25" i="30"/>
  <c r="G25" i="30"/>
  <c r="M24" i="30"/>
  <c r="K24" i="30"/>
  <c r="G24" i="30" s="1"/>
  <c r="I24" i="30"/>
  <c r="I26" i="30" s="1"/>
  <c r="K23" i="30"/>
  <c r="I23" i="30"/>
  <c r="G23" i="30"/>
  <c r="O22" i="30"/>
  <c r="O26" i="30" s="1"/>
  <c r="M22" i="30"/>
  <c r="M26" i="30" s="1"/>
  <c r="I22" i="30"/>
  <c r="Q19" i="30"/>
  <c r="Q29" i="30" s="1"/>
  <c r="Q41" i="30" s="1"/>
  <c r="Q47" i="30" s="1"/>
  <c r="Q69" i="30" s="1"/>
  <c r="O19" i="30"/>
  <c r="M19" i="30"/>
  <c r="G18" i="30"/>
  <c r="M17" i="30"/>
  <c r="K17" i="30"/>
  <c r="G17" i="30" s="1"/>
  <c r="I17" i="30"/>
  <c r="M16" i="30"/>
  <c r="K16" i="30"/>
  <c r="I16" i="30"/>
  <c r="G16" i="30"/>
  <c r="M15" i="30"/>
  <c r="K15" i="30"/>
  <c r="I15" i="30"/>
  <c r="I19" i="30" s="1"/>
  <c r="G15" i="30"/>
  <c r="M14" i="30"/>
  <c r="K14" i="30"/>
  <c r="K19" i="30" s="1"/>
  <c r="I14" i="30"/>
  <c r="C7" i="30"/>
  <c r="C6" i="30"/>
  <c r="I64" i="29"/>
  <c r="G63" i="29"/>
  <c r="G62" i="29"/>
  <c r="G61" i="29"/>
  <c r="G60" i="29"/>
  <c r="G64" i="29" s="1"/>
  <c r="I56" i="29"/>
  <c r="I67" i="29" s="1"/>
  <c r="G56" i="29"/>
  <c r="G67" i="29" s="1"/>
  <c r="G54" i="29"/>
  <c r="G53" i="29"/>
  <c r="I48" i="29"/>
  <c r="G46" i="29"/>
  <c r="G48" i="29" s="1"/>
  <c r="I41" i="29"/>
  <c r="G38" i="29"/>
  <c r="G41" i="29" s="1"/>
  <c r="G37" i="29"/>
  <c r="G36" i="29"/>
  <c r="I32" i="29"/>
  <c r="I43" i="29" s="1"/>
  <c r="I50" i="29" s="1"/>
  <c r="I70" i="29" s="1"/>
  <c r="I30" i="29"/>
  <c r="G29" i="29"/>
  <c r="G27" i="29"/>
  <c r="G26" i="29"/>
  <c r="G25" i="29"/>
  <c r="G24" i="29"/>
  <c r="G23" i="29"/>
  <c r="G22" i="29"/>
  <c r="G21" i="29"/>
  <c r="G20" i="29"/>
  <c r="G30" i="29" s="1"/>
  <c r="G19" i="29"/>
  <c r="I15" i="29"/>
  <c r="G14" i="29"/>
  <c r="G15" i="29" s="1"/>
  <c r="I11" i="29"/>
  <c r="G11" i="29"/>
  <c r="C8" i="29"/>
  <c r="C7" i="29"/>
  <c r="I71" i="28"/>
  <c r="M68" i="28"/>
  <c r="M73" i="28" s="1"/>
  <c r="O65" i="28"/>
  <c r="M65" i="28"/>
  <c r="K65" i="28"/>
  <c r="I64" i="28"/>
  <c r="G64" i="28"/>
  <c r="I63" i="28"/>
  <c r="G63" i="28"/>
  <c r="I62" i="28"/>
  <c r="G62" i="28" s="1"/>
  <c r="I61" i="28"/>
  <c r="I65" i="28" s="1"/>
  <c r="G61" i="28"/>
  <c r="G65" i="28" s="1"/>
  <c r="O56" i="28"/>
  <c r="O68" i="28" s="1"/>
  <c r="O73" i="28" s="1"/>
  <c r="M56" i="28"/>
  <c r="K56" i="28"/>
  <c r="K68" i="28" s="1"/>
  <c r="K73" i="28" s="1"/>
  <c r="I55" i="28"/>
  <c r="I54" i="28"/>
  <c r="I56" i="28" s="1"/>
  <c r="G54" i="28"/>
  <c r="G56" i="28" s="1"/>
  <c r="G53" i="28"/>
  <c r="I48" i="28"/>
  <c r="G48" i="28"/>
  <c r="O43" i="28"/>
  <c r="M43" i="28"/>
  <c r="K43" i="28"/>
  <c r="I43" i="28"/>
  <c r="G43" i="28" s="1"/>
  <c r="G42" i="28"/>
  <c r="I41" i="28"/>
  <c r="G41" i="28"/>
  <c r="G40" i="28"/>
  <c r="G39" i="28"/>
  <c r="G38" i="28"/>
  <c r="O32" i="28"/>
  <c r="M32" i="28"/>
  <c r="K32" i="28"/>
  <c r="I31" i="28"/>
  <c r="G31" i="28"/>
  <c r="G30" i="28"/>
  <c r="I29" i="28"/>
  <c r="G29" i="28"/>
  <c r="I28" i="28"/>
  <c r="G28" i="28"/>
  <c r="I27" i="28"/>
  <c r="G27" i="28"/>
  <c r="I26" i="28"/>
  <c r="G26" i="28"/>
  <c r="I25" i="28"/>
  <c r="G25" i="28" s="1"/>
  <c r="I24" i="28"/>
  <c r="G24" i="28" s="1"/>
  <c r="I23" i="28"/>
  <c r="G23" i="28"/>
  <c r="I22" i="28"/>
  <c r="G22" i="28" s="1"/>
  <c r="G32" i="28" s="1"/>
  <c r="G21" i="28"/>
  <c r="O18" i="28"/>
  <c r="O34" i="28" s="1"/>
  <c r="O45" i="28" s="1"/>
  <c r="O50" i="28" s="1"/>
  <c r="O75" i="28" s="1"/>
  <c r="M18" i="28"/>
  <c r="M34" i="28" s="1"/>
  <c r="M45" i="28" s="1"/>
  <c r="M50" i="28" s="1"/>
  <c r="K18" i="28"/>
  <c r="K34" i="28" s="1"/>
  <c r="K45" i="28" s="1"/>
  <c r="K50" i="28" s="1"/>
  <c r="I17" i="28"/>
  <c r="G17" i="28" s="1"/>
  <c r="G18" i="28" s="1"/>
  <c r="G16" i="28"/>
  <c r="I68" i="31" l="1"/>
  <c r="G16" i="31"/>
  <c r="G33" i="31" s="1"/>
  <c r="G47" i="31" s="1"/>
  <c r="G51" i="31" s="1"/>
  <c r="I33" i="31"/>
  <c r="I47" i="31" s="1"/>
  <c r="I51" i="31" s="1"/>
  <c r="K68" i="31"/>
  <c r="K70" i="31" s="1"/>
  <c r="G44" i="31"/>
  <c r="G66" i="31"/>
  <c r="M70" i="31"/>
  <c r="K33" i="31"/>
  <c r="K47" i="31" s="1"/>
  <c r="K51" i="31" s="1"/>
  <c r="I66" i="31"/>
  <c r="I63" i="30"/>
  <c r="M63" i="30"/>
  <c r="K63" i="30" s="1"/>
  <c r="G63" i="30" s="1"/>
  <c r="M29" i="30"/>
  <c r="M41" i="30" s="1"/>
  <c r="M47" i="30" s="1"/>
  <c r="G38" i="30"/>
  <c r="G19" i="30"/>
  <c r="I29" i="30"/>
  <c r="I41" i="30" s="1"/>
  <c r="I47" i="30" s="1"/>
  <c r="O29" i="30"/>
  <c r="G54" i="30"/>
  <c r="G55" i="30" s="1"/>
  <c r="O38" i="30"/>
  <c r="G14" i="30"/>
  <c r="K22" i="30"/>
  <c r="K26" i="30" s="1"/>
  <c r="G26" i="30" s="1"/>
  <c r="K55" i="30"/>
  <c r="G32" i="29"/>
  <c r="G43" i="29" s="1"/>
  <c r="G50" i="29" s="1"/>
  <c r="G70" i="29" s="1"/>
  <c r="G34" i="28"/>
  <c r="G45" i="28" s="1"/>
  <c r="G50" i="28" s="1"/>
  <c r="G68" i="28"/>
  <c r="G73" i="28" s="1"/>
  <c r="K75" i="28"/>
  <c r="M75" i="28"/>
  <c r="I68" i="28"/>
  <c r="I73" i="28" s="1"/>
  <c r="I18" i="28"/>
  <c r="I32" i="28"/>
  <c r="I70" i="31" l="1"/>
  <c r="G70" i="31" s="1"/>
  <c r="G68" i="31"/>
  <c r="K29" i="30"/>
  <c r="K41" i="30" s="1"/>
  <c r="K47" i="30" s="1"/>
  <c r="K69" i="30" s="1"/>
  <c r="G22" i="30"/>
  <c r="I69" i="30"/>
  <c r="O41" i="30"/>
  <c r="G29" i="30"/>
  <c r="M69" i="30"/>
  <c r="G75" i="28"/>
  <c r="I34" i="28"/>
  <c r="I45" i="28" s="1"/>
  <c r="I50" i="28" s="1"/>
  <c r="I75" i="28" s="1"/>
  <c r="O47" i="30" l="1"/>
  <c r="G41" i="30"/>
  <c r="G47" i="30" l="1"/>
  <c r="O69" i="30"/>
  <c r="G69" i="30" s="1"/>
  <c r="I28" i="26" l="1"/>
  <c r="K28" i="26"/>
  <c r="M28" i="26"/>
  <c r="O67" i="26"/>
  <c r="I64" i="26"/>
  <c r="K64" i="26"/>
  <c r="M64" i="26"/>
  <c r="O64" i="26"/>
  <c r="I59" i="26"/>
  <c r="I67" i="26" s="1"/>
  <c r="K59" i="26"/>
  <c r="K67" i="26" s="1"/>
  <c r="M59" i="26"/>
  <c r="M67" i="26" s="1"/>
  <c r="O59" i="26"/>
  <c r="O49" i="26"/>
  <c r="O69" i="26" s="1"/>
  <c r="O75" i="26" s="1"/>
  <c r="O43" i="26"/>
  <c r="I40" i="26"/>
  <c r="K40" i="26"/>
  <c r="M40" i="26"/>
  <c r="O40" i="26"/>
  <c r="O31" i="26"/>
  <c r="G73" i="26"/>
  <c r="G64" i="26"/>
  <c r="G63" i="26"/>
  <c r="G62" i="26"/>
  <c r="G53" i="26"/>
  <c r="G54" i="26"/>
  <c r="G55" i="26"/>
  <c r="G56" i="26"/>
  <c r="G57" i="26"/>
  <c r="G58" i="26"/>
  <c r="G52" i="26"/>
  <c r="G47" i="26"/>
  <c r="G35" i="26"/>
  <c r="G36" i="26"/>
  <c r="G37" i="26"/>
  <c r="G38" i="26"/>
  <c r="G34" i="26"/>
  <c r="G24" i="26"/>
  <c r="G25" i="26"/>
  <c r="G26" i="26"/>
  <c r="G27" i="26"/>
  <c r="G23" i="26"/>
  <c r="G15" i="26"/>
  <c r="G16" i="26"/>
  <c r="G17" i="26"/>
  <c r="G18" i="26"/>
  <c r="O28" i="26"/>
  <c r="M19" i="26"/>
  <c r="K19" i="26"/>
  <c r="I19" i="26"/>
  <c r="O19" i="26"/>
  <c r="I31" i="26" l="1"/>
  <c r="I43" i="26" s="1"/>
  <c r="I49" i="26" s="1"/>
  <c r="I69" i="26" s="1"/>
  <c r="I75" i="26" s="1"/>
  <c r="K31" i="26"/>
  <c r="K43" i="26" s="1"/>
  <c r="K49" i="26" s="1"/>
  <c r="K69" i="26" s="1"/>
  <c r="K75" i="26" s="1"/>
  <c r="M31" i="26"/>
  <c r="M43" i="26" s="1"/>
  <c r="M49" i="26" s="1"/>
  <c r="M69" i="26" s="1"/>
  <c r="M75" i="26" s="1"/>
  <c r="G67" i="26"/>
  <c r="Q64" i="26"/>
  <c r="S64" i="26"/>
  <c r="U64" i="26"/>
  <c r="W64" i="26"/>
  <c r="Y64" i="26"/>
  <c r="AA64" i="26"/>
  <c r="AC64" i="26"/>
  <c r="AE64" i="26"/>
  <c r="AG64" i="26"/>
  <c r="AI64" i="26"/>
  <c r="Q59" i="26"/>
  <c r="S59" i="26"/>
  <c r="U59" i="26"/>
  <c r="W59" i="26"/>
  <c r="Y59" i="26"/>
  <c r="AA59" i="26"/>
  <c r="AC59" i="26"/>
  <c r="AE59" i="26"/>
  <c r="AG59" i="26"/>
  <c r="AI59" i="26"/>
  <c r="Q40" i="26"/>
  <c r="S40" i="26"/>
  <c r="U40" i="26"/>
  <c r="W40" i="26"/>
  <c r="Y40" i="26"/>
  <c r="AA40" i="26"/>
  <c r="AC40" i="26"/>
  <c r="AE40" i="26"/>
  <c r="AG40" i="26"/>
  <c r="AI40" i="26"/>
  <c r="Q28" i="26"/>
  <c r="S28" i="26"/>
  <c r="U28" i="26"/>
  <c r="W28" i="26"/>
  <c r="Y28" i="26"/>
  <c r="AA28" i="26"/>
  <c r="AC28" i="26"/>
  <c r="AE28" i="26"/>
  <c r="AG28" i="26"/>
  <c r="AI28" i="26"/>
  <c r="Q19" i="26"/>
  <c r="S19" i="26"/>
  <c r="U19" i="26"/>
  <c r="W19" i="26"/>
  <c r="Y19" i="26"/>
  <c r="AA19" i="26"/>
  <c r="AC19" i="26"/>
  <c r="AE19" i="26"/>
  <c r="AG19" i="26"/>
  <c r="AI19" i="26"/>
  <c r="G19" i="26" l="1"/>
  <c r="AA31" i="26"/>
  <c r="AA43" i="26" s="1"/>
  <c r="AA49" i="26" s="1"/>
  <c r="G59" i="26"/>
  <c r="G28" i="26"/>
  <c r="S31" i="26"/>
  <c r="S43" i="26" s="1"/>
  <c r="S49" i="26" s="1"/>
  <c r="AI31" i="26"/>
  <c r="AI43" i="26" s="1"/>
  <c r="AI49" i="26" s="1"/>
  <c r="G40" i="26"/>
  <c r="AI67" i="26"/>
  <c r="AA67" i="26"/>
  <c r="S67" i="26"/>
  <c r="AE67" i="26"/>
  <c r="AG67" i="26"/>
  <c r="Y67" i="26"/>
  <c r="Q67" i="26"/>
  <c r="AE31" i="26"/>
  <c r="AE43" i="26" s="1"/>
  <c r="AE49" i="26" s="1"/>
  <c r="W31" i="26"/>
  <c r="W43" i="26" s="1"/>
  <c r="W49" i="26" s="1"/>
  <c r="AG31" i="26"/>
  <c r="AG43" i="26" s="1"/>
  <c r="AG49" i="26" s="1"/>
  <c r="Y31" i="26"/>
  <c r="Y43" i="26" s="1"/>
  <c r="Y49" i="26" s="1"/>
  <c r="Q31" i="26"/>
  <c r="Q43" i="26" s="1"/>
  <c r="Q49" i="26" s="1"/>
  <c r="AC31" i="26"/>
  <c r="AC43" i="26" s="1"/>
  <c r="AC49" i="26" s="1"/>
  <c r="U31" i="26"/>
  <c r="U43" i="26" s="1"/>
  <c r="U49" i="26" s="1"/>
  <c r="W67" i="26"/>
  <c r="AC67" i="26"/>
  <c r="U67" i="26"/>
  <c r="G31" i="26" l="1"/>
  <c r="G43" i="26"/>
  <c r="G49" i="26" s="1"/>
  <c r="AE69" i="26"/>
  <c r="AE75" i="26" s="1"/>
  <c r="Q69" i="26"/>
  <c r="Q75" i="26" s="1"/>
  <c r="Y69" i="26"/>
  <c r="Y75" i="26" s="1"/>
  <c r="AG69" i="26"/>
  <c r="AG75" i="26" s="1"/>
  <c r="AI69" i="26"/>
  <c r="AI75" i="26" s="1"/>
  <c r="AA69" i="26"/>
  <c r="AA75" i="26" s="1"/>
  <c r="S69" i="26"/>
  <c r="S75" i="26" s="1"/>
  <c r="W69" i="26"/>
  <c r="W75" i="26" s="1"/>
  <c r="AC69" i="26"/>
  <c r="AC75" i="26" s="1"/>
  <c r="U69" i="26"/>
  <c r="U75" i="26" s="1"/>
  <c r="G69" i="26" l="1"/>
  <c r="G75" i="26" s="1"/>
</calcChain>
</file>

<file path=xl/sharedStrings.xml><?xml version="1.0" encoding="utf-8"?>
<sst xmlns="http://schemas.openxmlformats.org/spreadsheetml/2006/main" count="319" uniqueCount="118">
  <si>
    <t>SISTEMAS EXCLUSIVO DE BENEFICIO DEFINIDO</t>
  </si>
  <si>
    <t>B/.</t>
  </si>
  <si>
    <t>CAJA  DE  SEGURO  SOCIAL</t>
  </si>
  <si>
    <t xml:space="preserve"> INGRESOS </t>
  </si>
  <si>
    <t xml:space="preserve">Cuotas Regulares y Especiales </t>
  </si>
  <si>
    <t>Jubilados y Pensionados</t>
  </si>
  <si>
    <t>Asegurados Voluntarios</t>
  </si>
  <si>
    <t>Maternidad e Incapacidad</t>
  </si>
  <si>
    <t>Prima de Riesgos Profesionales</t>
  </si>
  <si>
    <t xml:space="preserve"> COSTOS Y GASTOS </t>
  </si>
  <si>
    <t>Prestaciones Económicas</t>
  </si>
  <si>
    <t xml:space="preserve"> APORTES DEL ESTADO</t>
  </si>
  <si>
    <t xml:space="preserve">Transferencias Corrientes </t>
  </si>
  <si>
    <t>Ingresos Diversos de Gestión</t>
  </si>
  <si>
    <t>ESTADOS  DE  RESULTADOS</t>
  </si>
  <si>
    <t>Cuotas Regulares y Especiales</t>
  </si>
  <si>
    <t>Total de Ingresos</t>
  </si>
  <si>
    <t>Costos y Gastos Operativos</t>
  </si>
  <si>
    <t>Provisión del Ejercicio</t>
  </si>
  <si>
    <t>Total de Costos y Gastos</t>
  </si>
  <si>
    <t xml:space="preserve"> OTROS INGRESOS Y GASTOS</t>
  </si>
  <si>
    <t>Ingresos Financieros</t>
  </si>
  <si>
    <t>Gastos Diversos de Gestión</t>
  </si>
  <si>
    <t>Total de Otros Ingresos</t>
  </si>
  <si>
    <t>RIESGO  DE  INVALIDEZ,  VEJEZ  Y  MUERTE</t>
  </si>
  <si>
    <t xml:space="preserve">  RESULTADOS  DEL  EJERCICIO</t>
  </si>
  <si>
    <t xml:space="preserve"> INGRESOS  DE PERIODOS ANTERIORES</t>
  </si>
  <si>
    <t>Total de Ingresos de Períodos Anteriores</t>
  </si>
  <si>
    <t>Aportes del Estado</t>
  </si>
  <si>
    <t>Resultados de Períodos Anteriores Antes de</t>
  </si>
  <si>
    <t>Resultados antes de Períodos Anteriores</t>
  </si>
  <si>
    <t>Resultado antes de Aportes del Estado</t>
  </si>
  <si>
    <t xml:space="preserve">XIII Mes </t>
  </si>
  <si>
    <t>Instrumentos Financieros</t>
  </si>
  <si>
    <t>Aportes para la Sostenibilidad del Régimen de I.V.M.</t>
  </si>
  <si>
    <t>Exceso de Gastos sobre Ingresos</t>
  </si>
  <si>
    <t>antes de Otros  Ingresos</t>
  </si>
  <si>
    <t>Resultado del Eje. antes de Aportes Extraordinarios</t>
  </si>
  <si>
    <t>APORTES EXTRAORDIANRIOS</t>
  </si>
  <si>
    <t>TOTAL         RIESGO DE I.V.M.</t>
  </si>
  <si>
    <t xml:space="preserve"> GASTOS DE PERÍODOS ANTERIORES</t>
  </si>
  <si>
    <t>Año 2008</t>
  </si>
  <si>
    <t>Total de Costos y Gastos de Períodos Anteriores</t>
  </si>
  <si>
    <t>Desc. en Compra de Instrumentos Financieros</t>
  </si>
  <si>
    <t>Servicios no Personales</t>
  </si>
  <si>
    <t>Gastos en Compra de Valores</t>
  </si>
  <si>
    <t>Prestamos Hipotecarios</t>
  </si>
  <si>
    <t xml:space="preserve"> </t>
  </si>
  <si>
    <t>Cuota XIII Mes</t>
  </si>
  <si>
    <t>Intereses por Morosidad Aportes del Estado</t>
  </si>
  <si>
    <t xml:space="preserve">Intereses Centro de Préstamos </t>
  </si>
  <si>
    <t>2023 -  2010</t>
  </si>
  <si>
    <t xml:space="preserve">Prima RP </t>
  </si>
  <si>
    <t>ESTADO  DE  RESULTADO</t>
  </si>
  <si>
    <t>ADMINISTRACIÓN DE LOS RIESGOS</t>
  </si>
  <si>
    <t>Para el periódo terminado el 31 de Diciembre de 2023</t>
  </si>
  <si>
    <t>En Balboas</t>
  </si>
  <si>
    <t>SEG. COLECTIVO</t>
  </si>
  <si>
    <t>SEG.COLECTIVO</t>
  </si>
  <si>
    <t>TOTAL</t>
  </si>
  <si>
    <t>ADMINISTRACIÓN</t>
  </si>
  <si>
    <t>RENTA VITALICIA</t>
  </si>
  <si>
    <t>INVALIDEZ</t>
  </si>
  <si>
    <t>Cuotas regulares</t>
  </si>
  <si>
    <t>Adiestramiento y Capacitación</t>
  </si>
  <si>
    <t>Cotizaciones Patronales varias</t>
  </si>
  <si>
    <t>Otras Transferencias</t>
  </si>
  <si>
    <t>Gasto de Emergencia Nacional</t>
  </si>
  <si>
    <t>Gastos de Personal</t>
  </si>
  <si>
    <t>Bonificaciones por Antigüedad</t>
  </si>
  <si>
    <t>Viaticos</t>
  </si>
  <si>
    <t>Gastos Financieros</t>
  </si>
  <si>
    <t>Exceso de Gastos sobre Ingresos antes de Otros  Ingresos</t>
  </si>
  <si>
    <t>Ingresos Diversos De Gestión</t>
  </si>
  <si>
    <t>Prima de Seguros Colectivos</t>
  </si>
  <si>
    <t>Total de Otros Ingresos Y Gastos</t>
  </si>
  <si>
    <t>Resultados antes de Aportes del Estado</t>
  </si>
  <si>
    <t>Resultado Antes de Períodos Anteriores</t>
  </si>
  <si>
    <t xml:space="preserve">Cuotas Regulares </t>
  </si>
  <si>
    <t>Prima de seguro Colectivos</t>
  </si>
  <si>
    <t>GASTOS  DE PERIODOS ANTERIORES</t>
  </si>
  <si>
    <t>Otras Tranferencias</t>
  </si>
  <si>
    <t xml:space="preserve">Costos y Gastos Operativos </t>
  </si>
  <si>
    <t>Total de Gastos de Períodos Anteriores</t>
  </si>
  <si>
    <t xml:space="preserve"> APORTES DEL ESTADO - PERÍODO ANTERIOR</t>
  </si>
  <si>
    <t>Transferencias de Períodos Anteriores- .8% Salarios Básicos</t>
  </si>
  <si>
    <t>Resultados de Operaciones de Períodos Anteriores</t>
  </si>
  <si>
    <t>-- 49 --</t>
  </si>
  <si>
    <t>RIESGO DE ENFERMEDAD Y MATERNIDAD</t>
  </si>
  <si>
    <t>Exceso de Ingresos  sobre Egresos antes de  Otros  Ingresos</t>
  </si>
  <si>
    <t>Otros Servicios</t>
  </si>
  <si>
    <t>Resultado Antes de Aportes del Estado</t>
  </si>
  <si>
    <t xml:space="preserve"> APORTES  DEL ESTADO</t>
  </si>
  <si>
    <t>Transferencia MINSA a CSS Pandemia COVID-19</t>
  </si>
  <si>
    <t>Cuotas Regulares</t>
  </si>
  <si>
    <t>Aportes Especiales de los Empleadores</t>
  </si>
  <si>
    <t>Resultados de Operaciones Períodos Anteriores</t>
  </si>
  <si>
    <t>-- 50 --</t>
  </si>
  <si>
    <t>TOTAL SUBSISTEMA MIXTO</t>
  </si>
  <si>
    <t>FIDEICOMISOS</t>
  </si>
  <si>
    <t>COMPONENTE DE BENEFICIO DEFINIDO</t>
  </si>
  <si>
    <t>Prima de Risgos Profesionales</t>
  </si>
  <si>
    <t>Total de Otros Ingresos y Gastos</t>
  </si>
  <si>
    <t>Cuotas XIII Mes</t>
  </si>
  <si>
    <t>Intereses por Morosidad por Aportes del Estado</t>
  </si>
  <si>
    <t>Intereses Ganados Centro de Prestamos</t>
  </si>
  <si>
    <t>Otros Gastos Operativos</t>
  </si>
  <si>
    <t>Año 2020</t>
  </si>
  <si>
    <t>-- 51 --</t>
  </si>
  <si>
    <t>RIESGOS  PROFESIONALES</t>
  </si>
  <si>
    <t>RIESGOS</t>
  </si>
  <si>
    <t>PROFESIONALES</t>
  </si>
  <si>
    <t>Exceso de Ingresos sobre Gastos</t>
  </si>
  <si>
    <t xml:space="preserve">  antes de Otros Ingresos</t>
  </si>
  <si>
    <t xml:space="preserve">Ingresos Diversos de Gestión </t>
  </si>
  <si>
    <t>Total de Otros Ingresos  y Gastos</t>
  </si>
  <si>
    <t>Resultado antes de Períodos Anteriores</t>
  </si>
  <si>
    <t>-- 52 --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</si>
</sst>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\ _P_t_s_-;\-* #,##0\ _P_t_s_-;_-* &quot;-&quot;\ _P_t_s_-;_-@_-"/>
    <numFmt numFmtId="165" formatCode="General_)"/>
    <numFmt numFmtId="166" formatCode="#,##0\ ;[Red]\(#,##0\)"/>
    <numFmt numFmtId="167" formatCode="#,##0.00;\(#,##0.00\)"/>
    <numFmt numFmtId="168" formatCode="#,##0\ \ ;\(#,##0\)\ "/>
  </numFmts>
  <fonts count="28" x14ac:knownFonts="1">
    <font>
      <sz val="12"/>
      <name val="Helv"/>
    </font>
    <font>
      <sz val="12"/>
      <name val="Times New Roman"/>
      <family val="1"/>
    </font>
    <font>
      <sz val="12"/>
      <name val="Helv"/>
    </font>
    <font>
      <sz val="15"/>
      <name val="Arial"/>
      <family val="2"/>
    </font>
    <font>
      <b/>
      <sz val="12"/>
      <name val="Arial"/>
      <family val="2"/>
    </font>
    <font>
      <b/>
      <sz val="15"/>
      <name val="Arial"/>
      <family val="2"/>
    </font>
    <font>
      <u/>
      <sz val="15"/>
      <name val="Arial"/>
      <family val="2"/>
    </font>
    <font>
      <b/>
      <sz val="16"/>
      <name val="Arial"/>
      <family val="2"/>
    </font>
    <font>
      <b/>
      <sz val="17"/>
      <name val="Arial"/>
      <family val="2"/>
    </font>
    <font>
      <sz val="16"/>
      <name val="Arial"/>
      <family val="2"/>
    </font>
    <font>
      <sz val="15"/>
      <color indexed="9"/>
      <name val="Arial"/>
      <family val="2"/>
    </font>
    <font>
      <sz val="13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22"/>
      <name val="Arial"/>
      <family val="2"/>
    </font>
    <font>
      <b/>
      <sz val="26"/>
      <name val="Arial"/>
      <family val="2"/>
    </font>
    <font>
      <b/>
      <sz val="13"/>
      <name val="Arial"/>
      <family val="2"/>
    </font>
    <font>
      <b/>
      <u/>
      <sz val="14"/>
      <name val="Arial"/>
      <family val="2"/>
    </font>
    <font>
      <sz val="13.5"/>
      <name val="Arial"/>
      <family val="2"/>
    </font>
    <font>
      <b/>
      <sz val="15"/>
      <color indexed="9"/>
      <name val="Arial"/>
      <family val="2"/>
    </font>
    <font>
      <sz val="12"/>
      <name val="Arial"/>
      <family val="2"/>
    </font>
    <font>
      <u/>
      <sz val="13"/>
      <name val="Arial"/>
      <family val="2"/>
    </font>
    <font>
      <u/>
      <sz val="12"/>
      <name val="Arial"/>
      <family val="2"/>
    </font>
    <font>
      <b/>
      <sz val="14"/>
      <name val="Arial"/>
      <family val="2"/>
    </font>
    <font>
      <sz val="15"/>
      <color theme="0"/>
      <name val="Arial"/>
      <family val="2"/>
    </font>
    <font>
      <b/>
      <u/>
      <sz val="15"/>
      <name val="Arial"/>
      <family val="2"/>
    </font>
    <font>
      <b/>
      <sz val="15"/>
      <color theme="0"/>
      <name val="Arial"/>
      <family val="2"/>
    </font>
    <font>
      <sz val="15"/>
      <color indexed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39" fontId="0" fillId="0" borderId="0"/>
    <xf numFmtId="164" fontId="1" fillId="0" borderId="0" applyFont="0" applyFill="0" applyBorder="0" applyAlignment="0" applyProtection="0"/>
    <xf numFmtId="37" fontId="2" fillId="0" borderId="0"/>
    <xf numFmtId="37" fontId="2" fillId="0" borderId="0"/>
    <xf numFmtId="165" fontId="2" fillId="0" borderId="0"/>
  </cellStyleXfs>
  <cellXfs count="237">
    <xf numFmtId="39" fontId="0" fillId="0" borderId="0" xfId="0"/>
    <xf numFmtId="165" fontId="3" fillId="2" borderId="4" xfId="4" applyFont="1" applyFill="1" applyBorder="1"/>
    <xf numFmtId="165" fontId="3" fillId="2" borderId="0" xfId="4" applyFont="1" applyFill="1" applyBorder="1"/>
    <xf numFmtId="165" fontId="3" fillId="2" borderId="0" xfId="4" applyFont="1" applyFill="1" applyBorder="1" applyAlignment="1">
      <alignment horizontal="centerContinuous"/>
    </xf>
    <xf numFmtId="165" fontId="3" fillId="2" borderId="5" xfId="4" applyFont="1" applyFill="1" applyBorder="1"/>
    <xf numFmtId="165" fontId="3" fillId="2" borderId="0" xfId="4" applyFont="1" applyFill="1"/>
    <xf numFmtId="165" fontId="6" fillId="2" borderId="4" xfId="4" applyFont="1" applyFill="1" applyBorder="1" applyAlignment="1" applyProtection="1">
      <alignment horizontal="left"/>
    </xf>
    <xf numFmtId="37" fontId="3" fillId="2" borderId="0" xfId="4" applyNumberFormat="1" applyFont="1" applyFill="1" applyBorder="1" applyProtection="1"/>
    <xf numFmtId="165" fontId="3" fillId="2" borderId="0" xfId="4" applyFont="1" applyFill="1" applyBorder="1" applyAlignment="1" applyProtection="1">
      <alignment horizontal="left"/>
    </xf>
    <xf numFmtId="165" fontId="3" fillId="2" borderId="0" xfId="4" quotePrefix="1" applyFont="1" applyFill="1" applyBorder="1" applyAlignment="1" applyProtection="1">
      <alignment horizontal="right"/>
    </xf>
    <xf numFmtId="3" fontId="3" fillId="2" borderId="0" xfId="4" applyNumberFormat="1" applyFont="1" applyFill="1" applyBorder="1" applyProtection="1">
      <protection locked="0"/>
    </xf>
    <xf numFmtId="3" fontId="3" fillId="2" borderId="1" xfId="4" applyNumberFormat="1" applyFont="1" applyFill="1" applyBorder="1" applyProtection="1">
      <protection locked="0"/>
    </xf>
    <xf numFmtId="165" fontId="6" fillId="2" borderId="4" xfId="4" quotePrefix="1" applyFont="1" applyFill="1" applyBorder="1" applyAlignment="1" applyProtection="1">
      <alignment horizontal="left"/>
    </xf>
    <xf numFmtId="3" fontId="3" fillId="2" borderId="0" xfId="4" applyNumberFormat="1" applyFont="1" applyFill="1" applyBorder="1" applyProtection="1"/>
    <xf numFmtId="165" fontId="3" fillId="2" borderId="0" xfId="4" quotePrefix="1" applyFont="1" applyFill="1" applyBorder="1" applyAlignment="1" applyProtection="1">
      <alignment horizontal="left"/>
    </xf>
    <xf numFmtId="166" fontId="3" fillId="2" borderId="0" xfId="4" applyNumberFormat="1" applyFont="1" applyFill="1" applyBorder="1" applyProtection="1">
      <protection locked="0"/>
    </xf>
    <xf numFmtId="165" fontId="3" fillId="2" borderId="4" xfId="4" applyFont="1" applyFill="1" applyBorder="1" applyAlignment="1" applyProtection="1">
      <alignment horizontal="left"/>
    </xf>
    <xf numFmtId="165" fontId="3" fillId="2" borderId="6" xfId="4" applyFont="1" applyFill="1" applyBorder="1"/>
    <xf numFmtId="165" fontId="3" fillId="2" borderId="1" xfId="4" applyFont="1" applyFill="1" applyBorder="1"/>
    <xf numFmtId="165" fontId="3" fillId="2" borderId="7" xfId="4" applyFont="1" applyFill="1" applyBorder="1"/>
    <xf numFmtId="3" fontId="3" fillId="2" borderId="2" xfId="4" applyNumberFormat="1" applyFont="1" applyFill="1" applyBorder="1" applyProtection="1">
      <protection locked="0"/>
    </xf>
    <xf numFmtId="166" fontId="3" fillId="2" borderId="1" xfId="4" applyNumberFormat="1" applyFont="1" applyFill="1" applyBorder="1" applyProtection="1">
      <protection locked="0"/>
    </xf>
    <xf numFmtId="165" fontId="9" fillId="2" borderId="0" xfId="4" applyFont="1" applyFill="1"/>
    <xf numFmtId="165" fontId="5" fillId="2" borderId="0" xfId="4" quotePrefix="1" applyFont="1" applyFill="1" applyBorder="1" applyAlignment="1" applyProtection="1">
      <alignment horizontal="right"/>
    </xf>
    <xf numFmtId="165" fontId="5" fillId="2" borderId="4" xfId="4" applyFont="1" applyFill="1" applyBorder="1" applyAlignment="1" applyProtection="1">
      <alignment horizontal="left" vertical="center"/>
    </xf>
    <xf numFmtId="165" fontId="3" fillId="2" borderId="0" xfId="4" applyFont="1" applyFill="1" applyBorder="1" applyAlignment="1">
      <alignment vertical="center"/>
    </xf>
    <xf numFmtId="37" fontId="3" fillId="2" borderId="0" xfId="4" applyNumberFormat="1" applyFont="1" applyFill="1" applyBorder="1" applyAlignment="1" applyProtection="1">
      <alignment vertical="center"/>
    </xf>
    <xf numFmtId="165" fontId="3" fillId="2" borderId="5" xfId="4" applyFont="1" applyFill="1" applyBorder="1" applyAlignment="1">
      <alignment vertical="center"/>
    </xf>
    <xf numFmtId="165" fontId="9" fillId="2" borderId="0" xfId="4" applyFont="1" applyFill="1" applyAlignment="1">
      <alignment vertical="center"/>
    </xf>
    <xf numFmtId="165" fontId="5" fillId="2" borderId="0" xfId="4" quotePrefix="1" applyFont="1" applyFill="1" applyBorder="1" applyAlignment="1" applyProtection="1">
      <alignment horizontal="left"/>
    </xf>
    <xf numFmtId="166" fontId="5" fillId="2" borderId="3" xfId="4" applyNumberFormat="1" applyFont="1" applyFill="1" applyBorder="1" applyProtection="1">
      <protection locked="0"/>
    </xf>
    <xf numFmtId="165" fontId="3" fillId="2" borderId="2" xfId="4" applyFont="1" applyFill="1" applyBorder="1"/>
    <xf numFmtId="3" fontId="5" fillId="2" borderId="0" xfId="4" applyNumberFormat="1" applyFont="1" applyFill="1" applyBorder="1" applyProtection="1">
      <protection locked="0"/>
    </xf>
    <xf numFmtId="167" fontId="5" fillId="0" borderId="0" xfId="1" applyNumberFormat="1" applyFont="1" applyAlignment="1" applyProtection="1">
      <alignment horizontal="left"/>
    </xf>
    <xf numFmtId="165" fontId="7" fillId="2" borderId="0" xfId="4" applyFont="1" applyFill="1" applyAlignment="1" applyProtection="1">
      <alignment horizontal="left"/>
    </xf>
    <xf numFmtId="165" fontId="9" fillId="2" borderId="8" xfId="4" applyFont="1" applyFill="1" applyBorder="1"/>
    <xf numFmtId="165" fontId="9" fillId="2" borderId="2" xfId="4" applyFont="1" applyFill="1" applyBorder="1"/>
    <xf numFmtId="165" fontId="9" fillId="2" borderId="9" xfId="4" applyFont="1" applyFill="1" applyBorder="1"/>
    <xf numFmtId="165" fontId="7" fillId="2" borderId="0" xfId="4" quotePrefix="1" applyFont="1" applyFill="1" applyAlignment="1" applyProtection="1">
      <alignment horizontal="centerContinuous"/>
      <protection locked="0"/>
    </xf>
    <xf numFmtId="165" fontId="15" fillId="2" borderId="0" xfId="4" applyFont="1" applyFill="1" applyAlignment="1" applyProtection="1">
      <alignment horizontal="centerContinuous" vertical="center"/>
    </xf>
    <xf numFmtId="165" fontId="14" fillId="2" borderId="0" xfId="4" applyFont="1" applyFill="1" applyAlignment="1" applyProtection="1">
      <alignment horizontal="centerContinuous" vertical="center"/>
    </xf>
    <xf numFmtId="165" fontId="9" fillId="2" borderId="0" xfId="4" applyFont="1" applyFill="1" applyBorder="1"/>
    <xf numFmtId="165" fontId="5" fillId="2" borderId="0" xfId="4" applyFont="1" applyFill="1" applyBorder="1"/>
    <xf numFmtId="166" fontId="5" fillId="2" borderId="0" xfId="4" applyNumberFormat="1" applyFont="1" applyFill="1" applyBorder="1" applyProtection="1">
      <protection locked="0"/>
    </xf>
    <xf numFmtId="37" fontId="3" fillId="2" borderId="1" xfId="4" applyNumberFormat="1" applyFont="1" applyFill="1" applyBorder="1" applyProtection="1"/>
    <xf numFmtId="165" fontId="12" fillId="2" borderId="0" xfId="4" applyFont="1" applyFill="1" applyAlignment="1" applyProtection="1">
      <alignment horizontal="centerContinuous" vertical="center"/>
      <protection locked="0"/>
    </xf>
    <xf numFmtId="3" fontId="3" fillId="2" borderId="1" xfId="4" applyNumberFormat="1" applyFont="1" applyFill="1" applyBorder="1" applyProtection="1"/>
    <xf numFmtId="37" fontId="13" fillId="2" borderId="0" xfId="3" quotePrefix="1" applyFont="1" applyFill="1" applyBorder="1" applyAlignment="1" applyProtection="1">
      <alignment horizontal="center"/>
    </xf>
    <xf numFmtId="37" fontId="3" fillId="2" borderId="0" xfId="2" quotePrefix="1" applyFont="1" applyFill="1" applyAlignment="1" applyProtection="1">
      <alignment horizontal="left" vertical="center"/>
    </xf>
    <xf numFmtId="37" fontId="3" fillId="2" borderId="0" xfId="2" applyFont="1" applyFill="1" applyAlignment="1" applyProtection="1">
      <alignment horizontal="left" vertical="center"/>
    </xf>
    <xf numFmtId="165" fontId="5" fillId="2" borderId="4" xfId="4" applyFont="1" applyFill="1" applyBorder="1"/>
    <xf numFmtId="3" fontId="5" fillId="2" borderId="1" xfId="4" applyNumberFormat="1" applyFont="1" applyFill="1" applyBorder="1" applyProtection="1">
      <protection locked="0"/>
    </xf>
    <xf numFmtId="166" fontId="5" fillId="2" borderId="1" xfId="4" applyNumberFormat="1" applyFont="1" applyFill="1" applyBorder="1" applyProtection="1">
      <protection locked="0"/>
    </xf>
    <xf numFmtId="165" fontId="11" fillId="2" borderId="0" xfId="4" applyFont="1" applyFill="1" applyBorder="1" applyAlignment="1" applyProtection="1">
      <alignment horizontal="left"/>
    </xf>
    <xf numFmtId="165" fontId="17" fillId="2" borderId="0" xfId="4" applyFont="1" applyFill="1" applyBorder="1" applyAlignment="1" applyProtection="1">
      <alignment horizontal="left"/>
    </xf>
    <xf numFmtId="165" fontId="4" fillId="2" borderId="0" xfId="4" applyFont="1" applyFill="1" applyBorder="1" applyAlignment="1" applyProtection="1">
      <alignment horizontal="left"/>
    </xf>
    <xf numFmtId="3" fontId="5" fillId="2" borderId="2" xfId="4" applyNumberFormat="1" applyFont="1" applyFill="1" applyBorder="1" applyProtection="1">
      <protection locked="0"/>
    </xf>
    <xf numFmtId="165" fontId="5" fillId="2" borderId="5" xfId="4" applyFont="1" applyFill="1" applyBorder="1"/>
    <xf numFmtId="165" fontId="7" fillId="2" borderId="0" xfId="4" applyFont="1" applyFill="1"/>
    <xf numFmtId="165" fontId="5" fillId="2" borderId="0" xfId="4" applyFont="1" applyFill="1" applyBorder="1" applyAlignment="1" applyProtection="1">
      <alignment horizontal="left"/>
    </xf>
    <xf numFmtId="165" fontId="16" fillId="2" borderId="4" xfId="4" quotePrefix="1" applyFont="1" applyFill="1" applyBorder="1" applyAlignment="1" applyProtection="1">
      <alignment horizontal="left"/>
    </xf>
    <xf numFmtId="165" fontId="16" fillId="2" borderId="4" xfId="4" applyFont="1" applyFill="1" applyBorder="1" applyAlignment="1" applyProtection="1">
      <alignment horizontal="left" indent="1"/>
    </xf>
    <xf numFmtId="37" fontId="5" fillId="2" borderId="0" xfId="3" quotePrefix="1" applyFont="1" applyFill="1" applyAlignment="1" applyProtection="1">
      <alignment vertical="center"/>
    </xf>
    <xf numFmtId="37" fontId="5" fillId="0" borderId="0" xfId="3" applyFont="1" applyAlignment="1" applyProtection="1">
      <alignment horizontal="left" indent="1"/>
    </xf>
    <xf numFmtId="37" fontId="18" fillId="2" borderId="1" xfId="3" quotePrefix="1" applyFont="1" applyFill="1" applyBorder="1" applyAlignment="1" applyProtection="1">
      <alignment horizontal="center" wrapText="1"/>
    </xf>
    <xf numFmtId="3" fontId="10" fillId="2" borderId="0" xfId="4" applyNumberFormat="1" applyFont="1" applyFill="1" applyBorder="1" applyProtection="1">
      <protection locked="0"/>
    </xf>
    <xf numFmtId="3" fontId="10" fillId="2" borderId="1" xfId="4" applyNumberFormat="1" applyFont="1" applyFill="1" applyBorder="1" applyProtection="1">
      <protection locked="0"/>
    </xf>
    <xf numFmtId="3" fontId="19" fillId="2" borderId="0" xfId="4" applyNumberFormat="1" applyFont="1" applyFill="1" applyBorder="1" applyProtection="1">
      <protection locked="0"/>
    </xf>
    <xf numFmtId="166" fontId="10" fillId="2" borderId="0" xfId="4" applyNumberFormat="1" applyFont="1" applyFill="1" applyBorder="1" applyProtection="1">
      <protection locked="0"/>
    </xf>
    <xf numFmtId="165" fontId="8" fillId="2" borderId="0" xfId="4" quotePrefix="1" applyFont="1" applyFill="1" applyAlignment="1" applyProtection="1">
      <protection locked="0"/>
    </xf>
    <xf numFmtId="165" fontId="4" fillId="2" borderId="0" xfId="4" quotePrefix="1" applyFont="1" applyFill="1" applyBorder="1" applyAlignment="1" applyProtection="1">
      <alignment horizontal="left"/>
    </xf>
    <xf numFmtId="37" fontId="11" fillId="2" borderId="0" xfId="3" applyFont="1" applyFill="1" applyBorder="1" applyAlignment="1" applyProtection="1">
      <alignment horizontal="center" vertical="center"/>
    </xf>
    <xf numFmtId="3" fontId="10" fillId="2" borderId="0" xfId="4" applyNumberFormat="1" applyFont="1" applyFill="1" applyBorder="1" applyProtection="1"/>
    <xf numFmtId="165" fontId="3" fillId="2" borderId="1" xfId="4" applyFont="1" applyFill="1" applyBorder="1" applyAlignment="1" applyProtection="1">
      <alignment horizontal="center"/>
    </xf>
    <xf numFmtId="165" fontId="3" fillId="2" borderId="0" xfId="4" applyFont="1" applyFill="1" applyBorder="1" applyAlignment="1" applyProtection="1"/>
    <xf numFmtId="165" fontId="13" fillId="2" borderId="1" xfId="4" applyFont="1" applyFill="1" applyBorder="1" applyAlignment="1">
      <alignment wrapText="1"/>
    </xf>
    <xf numFmtId="3" fontId="3" fillId="3" borderId="0" xfId="4" applyNumberFormat="1" applyFont="1" applyFill="1" applyBorder="1" applyProtection="1">
      <protection locked="0"/>
    </xf>
    <xf numFmtId="165" fontId="13" fillId="2" borderId="0" xfId="4" applyFont="1" applyFill="1" applyBorder="1" applyAlignment="1">
      <alignment horizontal="center"/>
    </xf>
    <xf numFmtId="165" fontId="13" fillId="2" borderId="0" xfId="4" applyFont="1" applyFill="1" applyBorder="1" applyAlignment="1">
      <alignment horizontal="center" vertical="center" wrapText="1"/>
    </xf>
    <xf numFmtId="165" fontId="20" fillId="2" borderId="0" xfId="4" applyFont="1" applyFill="1"/>
    <xf numFmtId="165" fontId="16" fillId="2" borderId="0" xfId="4" applyFont="1" applyFill="1" applyAlignment="1">
      <alignment horizontal="left"/>
    </xf>
    <xf numFmtId="165" fontId="9" fillId="2" borderId="0" xfId="4" quotePrefix="1" applyFont="1" applyFill="1" applyAlignment="1">
      <alignment horizontal="center"/>
    </xf>
    <xf numFmtId="165" fontId="15" fillId="2" borderId="0" xfId="4" applyFont="1" applyFill="1" applyAlignment="1">
      <alignment horizontal="centerContinuous" vertical="center"/>
    </xf>
    <xf numFmtId="165" fontId="20" fillId="2" borderId="0" xfId="4" applyFont="1" applyFill="1" applyAlignment="1">
      <alignment vertical="center"/>
    </xf>
    <xf numFmtId="165" fontId="14" fillId="2" borderId="0" xfId="4" applyFont="1" applyFill="1" applyAlignment="1">
      <alignment horizontal="centerContinuous" vertical="center"/>
    </xf>
    <xf numFmtId="37" fontId="12" fillId="2" borderId="0" xfId="2" applyFont="1" applyFill="1" applyAlignment="1" applyProtection="1">
      <alignment horizontal="centerContinuous" vertical="center"/>
      <protection locked="0"/>
    </xf>
    <xf numFmtId="165" fontId="20" fillId="2" borderId="8" xfId="4" applyFont="1" applyFill="1" applyBorder="1"/>
    <xf numFmtId="165" fontId="20" fillId="2" borderId="2" xfId="4" applyFont="1" applyFill="1" applyBorder="1"/>
    <xf numFmtId="165" fontId="20" fillId="2" borderId="9" xfId="4" applyFont="1" applyFill="1" applyBorder="1"/>
    <xf numFmtId="165" fontId="3" fillId="2" borderId="0" xfId="4" applyFont="1" applyFill="1" applyAlignment="1">
      <alignment horizontal="centerContinuous"/>
    </xf>
    <xf numFmtId="165" fontId="3" fillId="2" borderId="1" xfId="4" applyFont="1" applyFill="1" applyBorder="1" applyAlignment="1">
      <alignment horizontal="centerContinuous"/>
    </xf>
    <xf numFmtId="165" fontId="6" fillId="2" borderId="0" xfId="4" applyFont="1" applyFill="1"/>
    <xf numFmtId="165" fontId="6" fillId="2" borderId="0" xfId="4" applyFont="1" applyFill="1" applyAlignment="1">
      <alignment horizontal="centerContinuous"/>
    </xf>
    <xf numFmtId="165" fontId="6" fillId="2" borderId="5" xfId="4" applyFont="1" applyFill="1" applyBorder="1"/>
    <xf numFmtId="165" fontId="3" fillId="2" borderId="0" xfId="4" applyFont="1" applyFill="1" applyAlignment="1">
      <alignment horizontal="center"/>
    </xf>
    <xf numFmtId="165" fontId="21" fillId="2" borderId="0" xfId="4" applyFont="1" applyFill="1" applyAlignment="1">
      <alignment horizontal="centerContinuous"/>
    </xf>
    <xf numFmtId="165" fontId="20" fillId="2" borderId="0" xfId="4" applyFont="1" applyFill="1" applyAlignment="1">
      <alignment horizontal="left"/>
    </xf>
    <xf numFmtId="165" fontId="22" fillId="2" borderId="0" xfId="4" applyFont="1" applyFill="1" applyAlignment="1">
      <alignment horizontal="centerContinuous"/>
    </xf>
    <xf numFmtId="165" fontId="20" fillId="2" borderId="0" xfId="4" applyFont="1" applyFill="1" applyAlignment="1">
      <alignment horizontal="centerContinuous"/>
    </xf>
    <xf numFmtId="165" fontId="3" fillId="2" borderId="1" xfId="4" applyFont="1" applyFill="1" applyBorder="1" applyAlignment="1">
      <alignment horizontal="center"/>
    </xf>
    <xf numFmtId="165" fontId="11" fillId="2" borderId="0" xfId="4" applyFont="1" applyFill="1"/>
    <xf numFmtId="165" fontId="22" fillId="2" borderId="0" xfId="4" applyFont="1" applyFill="1"/>
    <xf numFmtId="165" fontId="22" fillId="2" borderId="0" xfId="4" applyFont="1" applyFill="1" applyAlignment="1">
      <alignment horizontal="left"/>
    </xf>
    <xf numFmtId="165" fontId="6" fillId="2" borderId="4" xfId="4" applyFont="1" applyFill="1" applyBorder="1" applyAlignment="1">
      <alignment horizontal="left"/>
    </xf>
    <xf numFmtId="37" fontId="3" fillId="2" borderId="0" xfId="3" applyFont="1" applyFill="1"/>
    <xf numFmtId="165" fontId="3" fillId="2" borderId="0" xfId="4" quotePrefix="1" applyFont="1" applyFill="1" applyAlignment="1">
      <alignment horizontal="right"/>
    </xf>
    <xf numFmtId="3" fontId="3" fillId="2" borderId="0" xfId="4" applyNumberFormat="1" applyFont="1" applyFill="1"/>
    <xf numFmtId="3" fontId="3" fillId="2" borderId="0" xfId="4" applyNumberFormat="1" applyFont="1" applyFill="1" applyProtection="1">
      <protection locked="0"/>
    </xf>
    <xf numFmtId="3" fontId="3" fillId="2" borderId="0" xfId="4" quotePrefix="1" applyNumberFormat="1" applyFont="1" applyFill="1" applyAlignment="1">
      <alignment horizontal="right"/>
    </xf>
    <xf numFmtId="37" fontId="3" fillId="2" borderId="5" xfId="4" applyNumberFormat="1" applyFont="1" applyFill="1" applyBorder="1"/>
    <xf numFmtId="165" fontId="3" fillId="2" borderId="0" xfId="4" applyFont="1" applyFill="1" applyAlignment="1">
      <alignment horizontal="left"/>
    </xf>
    <xf numFmtId="165" fontId="6" fillId="2" borderId="4" xfId="4" quotePrefix="1" applyFont="1" applyFill="1" applyBorder="1" applyAlignment="1">
      <alignment horizontal="left"/>
    </xf>
    <xf numFmtId="165" fontId="3" fillId="2" borderId="0" xfId="4" quotePrefix="1" applyFont="1" applyFill="1" applyAlignment="1">
      <alignment horizontal="left"/>
    </xf>
    <xf numFmtId="3" fontId="3" fillId="3" borderId="0" xfId="4" applyNumberFormat="1" applyFont="1" applyFill="1"/>
    <xf numFmtId="37" fontId="3" fillId="3" borderId="0" xfId="3" applyFont="1" applyFill="1"/>
    <xf numFmtId="37" fontId="3" fillId="0" borderId="0" xfId="3" applyFont="1"/>
    <xf numFmtId="3" fontId="3" fillId="2" borderId="0" xfId="4" quotePrefix="1" applyNumberFormat="1" applyFont="1" applyFill="1" applyProtection="1">
      <protection locked="0"/>
    </xf>
    <xf numFmtId="3" fontId="3" fillId="3" borderId="0" xfId="4" applyNumberFormat="1" applyFont="1" applyFill="1" applyProtection="1">
      <protection locked="0"/>
    </xf>
    <xf numFmtId="3" fontId="3" fillId="3" borderId="2" xfId="4" applyNumberFormat="1" applyFont="1" applyFill="1" applyBorder="1" applyProtection="1">
      <protection locked="0"/>
    </xf>
    <xf numFmtId="3" fontId="3" fillId="2" borderId="5" xfId="4" applyNumberFormat="1" applyFont="1" applyFill="1" applyBorder="1"/>
    <xf numFmtId="165" fontId="23" fillId="2" borderId="4" xfId="4" quotePrefix="1" applyFont="1" applyFill="1" applyBorder="1" applyAlignment="1">
      <alignment horizontal="left"/>
    </xf>
    <xf numFmtId="168" fontId="5" fillId="2" borderId="0" xfId="4" applyNumberFormat="1" applyFont="1" applyFill="1" applyProtection="1">
      <protection locked="0"/>
    </xf>
    <xf numFmtId="166" fontId="5" fillId="2" borderId="0" xfId="4" applyNumberFormat="1" applyFont="1" applyFill="1" applyProtection="1">
      <protection locked="0"/>
    </xf>
    <xf numFmtId="165" fontId="5" fillId="2" borderId="0" xfId="4" applyFont="1" applyFill="1"/>
    <xf numFmtId="37" fontId="3" fillId="2" borderId="0" xfId="4" applyNumberFormat="1" applyFont="1" applyFill="1"/>
    <xf numFmtId="3" fontId="3" fillId="2" borderId="10" xfId="4" applyNumberFormat="1" applyFont="1" applyFill="1" applyBorder="1"/>
    <xf numFmtId="165" fontId="5" fillId="2" borderId="0" xfId="4" applyFont="1" applyFill="1" applyAlignment="1">
      <alignment horizontal="left"/>
    </xf>
    <xf numFmtId="165" fontId="5" fillId="2" borderId="0" xfId="4" quotePrefix="1" applyFont="1" applyFill="1" applyAlignment="1">
      <alignment horizontal="left"/>
    </xf>
    <xf numFmtId="3" fontId="5" fillId="2" borderId="0" xfId="4" applyNumberFormat="1" applyFont="1" applyFill="1"/>
    <xf numFmtId="3" fontId="5" fillId="2" borderId="0" xfId="4" applyNumberFormat="1" applyFont="1" applyFill="1" applyProtection="1">
      <protection locked="0"/>
    </xf>
    <xf numFmtId="166" fontId="3" fillId="2" borderId="0" xfId="4" applyNumberFormat="1" applyFont="1" applyFill="1" applyProtection="1">
      <protection locked="0"/>
    </xf>
    <xf numFmtId="165" fontId="3" fillId="2" borderId="4" xfId="4" quotePrefix="1" applyFont="1" applyFill="1" applyBorder="1" applyAlignment="1">
      <alignment horizontal="left"/>
    </xf>
    <xf numFmtId="3" fontId="5" fillId="3" borderId="2" xfId="4" applyNumberFormat="1" applyFont="1" applyFill="1" applyBorder="1" applyProtection="1">
      <protection locked="0"/>
    </xf>
    <xf numFmtId="165" fontId="23" fillId="2" borderId="0" xfId="4" applyFont="1" applyFill="1" applyAlignment="1">
      <alignment horizontal="left"/>
    </xf>
    <xf numFmtId="168" fontId="5" fillId="2" borderId="1" xfId="4" applyNumberFormat="1" applyFont="1" applyFill="1" applyBorder="1" applyProtection="1">
      <protection locked="0"/>
    </xf>
    <xf numFmtId="167" fontId="3" fillId="2" borderId="0" xfId="1" applyNumberFormat="1" applyFont="1" applyFill="1" applyAlignment="1" applyProtection="1">
      <alignment horizontal="left"/>
    </xf>
    <xf numFmtId="3" fontId="3" fillId="2" borderId="5" xfId="4" quotePrefix="1" applyNumberFormat="1" applyFont="1" applyFill="1" applyBorder="1" applyAlignment="1">
      <alignment horizontal="right"/>
    </xf>
    <xf numFmtId="165" fontId="4" fillId="2" borderId="0" xfId="4" applyFont="1" applyFill="1"/>
    <xf numFmtId="165" fontId="5" fillId="2" borderId="0" xfId="4" quotePrefix="1" applyFont="1" applyFill="1" applyAlignment="1">
      <alignment horizontal="right"/>
    </xf>
    <xf numFmtId="3" fontId="5" fillId="2" borderId="5" xfId="4" quotePrefix="1" applyNumberFormat="1" applyFont="1" applyFill="1" applyBorder="1" applyAlignment="1">
      <alignment horizontal="right"/>
    </xf>
    <xf numFmtId="4" fontId="20" fillId="2" borderId="0" xfId="4" applyNumberFormat="1" applyFont="1" applyFill="1"/>
    <xf numFmtId="165" fontId="7" fillId="2" borderId="0" xfId="4" applyFont="1" applyFill="1" applyAlignment="1">
      <alignment horizontal="left"/>
    </xf>
    <xf numFmtId="165" fontId="3" fillId="2" borderId="5" xfId="4" quotePrefix="1" applyFont="1" applyFill="1" applyBorder="1" applyAlignment="1">
      <alignment horizontal="right"/>
    </xf>
    <xf numFmtId="4" fontId="9" fillId="2" borderId="0" xfId="4" applyNumberFormat="1" applyFont="1" applyFill="1"/>
    <xf numFmtId="166" fontId="5" fillId="2" borderId="10" xfId="4" applyNumberFormat="1" applyFont="1" applyFill="1" applyBorder="1" applyProtection="1">
      <protection locked="0"/>
    </xf>
    <xf numFmtId="37" fontId="3" fillId="2" borderId="2" xfId="4" applyNumberFormat="1" applyFont="1" applyFill="1" applyBorder="1"/>
    <xf numFmtId="166" fontId="3" fillId="2" borderId="2" xfId="4" applyNumberFormat="1" applyFont="1" applyFill="1" applyBorder="1" applyProtection="1">
      <protection locked="0"/>
    </xf>
    <xf numFmtId="165" fontId="5" fillId="2" borderId="0" xfId="4" quotePrefix="1" applyFont="1" applyFill="1"/>
    <xf numFmtId="37" fontId="9" fillId="3" borderId="0" xfId="3" applyFont="1" applyFill="1"/>
    <xf numFmtId="37" fontId="24" fillId="2" borderId="0" xfId="4" applyNumberFormat="1" applyFont="1" applyFill="1"/>
    <xf numFmtId="165" fontId="25" fillId="2" borderId="4" xfId="4" applyFont="1" applyFill="1" applyBorder="1" applyAlignment="1">
      <alignment horizontal="left"/>
    </xf>
    <xf numFmtId="37" fontId="3" fillId="3" borderId="0" xfId="2" applyFont="1" applyFill="1"/>
    <xf numFmtId="3" fontId="24" fillId="2" borderId="0" xfId="4" applyNumberFormat="1" applyFont="1" applyFill="1" applyProtection="1">
      <protection locked="0"/>
    </xf>
    <xf numFmtId="165" fontId="6" fillId="0" borderId="4" xfId="4" quotePrefix="1" applyFont="1" applyBorder="1" applyAlignment="1">
      <alignment horizontal="left"/>
    </xf>
    <xf numFmtId="166" fontId="3" fillId="2" borderId="5" xfId="4" applyNumberFormat="1" applyFont="1" applyFill="1" applyBorder="1" applyProtection="1">
      <protection locked="0"/>
    </xf>
    <xf numFmtId="168" fontId="5" fillId="2" borderId="3" xfId="4" applyNumberFormat="1" applyFont="1" applyFill="1" applyBorder="1" applyProtection="1">
      <protection locked="0"/>
    </xf>
    <xf numFmtId="3" fontId="5" fillId="2" borderId="0" xfId="4" quotePrefix="1" applyNumberFormat="1" applyFont="1" applyFill="1" applyAlignment="1">
      <alignment horizontal="right"/>
    </xf>
    <xf numFmtId="37" fontId="13" fillId="2" borderId="0" xfId="3" quotePrefix="1" applyFont="1" applyFill="1" applyAlignment="1">
      <alignment horizontal="center"/>
    </xf>
    <xf numFmtId="1" fontId="13" fillId="2" borderId="0" xfId="3" applyNumberFormat="1" applyFont="1" applyFill="1" applyAlignment="1">
      <alignment horizontal="center" vertical="center"/>
    </xf>
    <xf numFmtId="37" fontId="13" fillId="2" borderId="0" xfId="3" applyFont="1" applyFill="1" applyAlignment="1">
      <alignment horizontal="center"/>
    </xf>
    <xf numFmtId="37" fontId="18" fillId="2" borderId="1" xfId="3" quotePrefix="1" applyFont="1" applyFill="1" applyBorder="1" applyAlignment="1">
      <alignment horizontal="center" wrapText="1"/>
    </xf>
    <xf numFmtId="1" fontId="13" fillId="2" borderId="0" xfId="3" applyNumberFormat="1" applyFont="1" applyFill="1" applyAlignment="1">
      <alignment horizontal="centerContinuous" vertical="center"/>
    </xf>
    <xf numFmtId="37" fontId="11" fillId="2" borderId="1" xfId="3" quotePrefix="1" applyFont="1" applyFill="1" applyBorder="1" applyAlignment="1">
      <alignment horizontal="center" vertical="center" wrapText="1"/>
    </xf>
    <xf numFmtId="165" fontId="3" fillId="2" borderId="0" xfId="4" applyFont="1" applyFill="1" applyAlignment="1">
      <alignment horizontal="right"/>
    </xf>
    <xf numFmtId="3" fontId="10" fillId="2" borderId="0" xfId="4" applyNumberFormat="1" applyFont="1" applyFill="1" applyProtection="1">
      <protection locked="0"/>
    </xf>
    <xf numFmtId="37" fontId="3" fillId="2" borderId="0" xfId="2" quotePrefix="1" applyFont="1" applyFill="1" applyAlignment="1">
      <alignment horizontal="left" vertical="center"/>
    </xf>
    <xf numFmtId="37" fontId="3" fillId="2" borderId="0" xfId="2" applyFont="1" applyFill="1" applyAlignment="1">
      <alignment horizontal="left" vertical="center"/>
    </xf>
    <xf numFmtId="3" fontId="24" fillId="2" borderId="1" xfId="4" applyNumberFormat="1" applyFont="1" applyFill="1" applyBorder="1" applyProtection="1">
      <protection locked="0"/>
    </xf>
    <xf numFmtId="3" fontId="26" fillId="2" borderId="2" xfId="4" applyNumberFormat="1" applyFont="1" applyFill="1" applyBorder="1" applyProtection="1">
      <protection locked="0"/>
    </xf>
    <xf numFmtId="165" fontId="24" fillId="2" borderId="0" xfId="4" applyFont="1" applyFill="1"/>
    <xf numFmtId="38" fontId="3" fillId="2" borderId="1" xfId="4" applyNumberFormat="1" applyFont="1" applyFill="1" applyBorder="1" applyProtection="1">
      <protection locked="0"/>
    </xf>
    <xf numFmtId="3" fontId="26" fillId="2" borderId="0" xfId="4" applyNumberFormat="1" applyFont="1" applyFill="1" applyProtection="1">
      <protection locked="0"/>
    </xf>
    <xf numFmtId="165" fontId="16" fillId="2" borderId="4" xfId="4" quotePrefix="1" applyFont="1" applyFill="1" applyBorder="1" applyAlignment="1">
      <alignment horizontal="left"/>
    </xf>
    <xf numFmtId="165" fontId="16" fillId="2" borderId="4" xfId="4" applyFont="1" applyFill="1" applyBorder="1" applyAlignment="1">
      <alignment horizontal="left" indent="1"/>
    </xf>
    <xf numFmtId="168" fontId="5" fillId="2" borderId="0" xfId="4" applyNumberFormat="1" applyFont="1" applyFill="1"/>
    <xf numFmtId="168" fontId="3" fillId="2" borderId="0" xfId="4" applyNumberFormat="1" applyFont="1" applyFill="1"/>
    <xf numFmtId="165" fontId="3" fillId="2" borderId="4" xfId="4" applyFont="1" applyFill="1" applyBorder="1" applyAlignment="1">
      <alignment horizontal="left"/>
    </xf>
    <xf numFmtId="3" fontId="24" fillId="2" borderId="0" xfId="4" applyNumberFormat="1" applyFont="1" applyFill="1"/>
    <xf numFmtId="3" fontId="24" fillId="3" borderId="0" xfId="4" applyNumberFormat="1" applyFont="1" applyFill="1" applyProtection="1">
      <protection locked="0"/>
    </xf>
    <xf numFmtId="166" fontId="3" fillId="3" borderId="1" xfId="4" applyNumberFormat="1" applyFont="1" applyFill="1" applyBorder="1" applyProtection="1">
      <protection locked="0"/>
    </xf>
    <xf numFmtId="3" fontId="24" fillId="2" borderId="2" xfId="4" applyNumberFormat="1" applyFont="1" applyFill="1" applyBorder="1" applyProtection="1">
      <protection locked="0"/>
    </xf>
    <xf numFmtId="166" fontId="24" fillId="2" borderId="1" xfId="4" applyNumberFormat="1" applyFont="1" applyFill="1" applyBorder="1" applyProtection="1">
      <protection locked="0"/>
    </xf>
    <xf numFmtId="37" fontId="24" fillId="2" borderId="1" xfId="4" applyNumberFormat="1" applyFont="1" applyFill="1" applyBorder="1"/>
    <xf numFmtId="166" fontId="24" fillId="2" borderId="0" xfId="4" applyNumberFormat="1" applyFont="1" applyFill="1" applyProtection="1">
      <protection locked="0"/>
    </xf>
    <xf numFmtId="166" fontId="26" fillId="2" borderId="0" xfId="4" applyNumberFormat="1" applyFont="1" applyFill="1" applyProtection="1">
      <protection locked="0"/>
    </xf>
    <xf numFmtId="3" fontId="3" fillId="2" borderId="1" xfId="4" applyNumberFormat="1" applyFont="1" applyFill="1" applyBorder="1"/>
    <xf numFmtId="166" fontId="5" fillId="2" borderId="2" xfId="4" applyNumberFormat="1" applyFont="1" applyFill="1" applyBorder="1" applyProtection="1">
      <protection locked="0"/>
    </xf>
    <xf numFmtId="166" fontId="26" fillId="2" borderId="2" xfId="4" applyNumberFormat="1" applyFont="1" applyFill="1" applyBorder="1" applyProtection="1">
      <protection locked="0"/>
    </xf>
    <xf numFmtId="166" fontId="5" fillId="2" borderId="2" xfId="4" applyNumberFormat="1" applyFont="1" applyFill="1" applyBorder="1" applyAlignment="1" applyProtection="1">
      <alignment wrapText="1"/>
      <protection locked="0"/>
    </xf>
    <xf numFmtId="165" fontId="11" fillId="2" borderId="0" xfId="4" applyFont="1" applyFill="1" applyAlignment="1">
      <alignment horizontal="left"/>
    </xf>
    <xf numFmtId="165" fontId="17" fillId="2" borderId="0" xfId="4" applyFont="1" applyFill="1" applyAlignment="1">
      <alignment horizontal="left"/>
    </xf>
    <xf numFmtId="165" fontId="4" fillId="2" borderId="0" xfId="4" applyFont="1" applyFill="1" applyAlignment="1">
      <alignment horizontal="left"/>
    </xf>
    <xf numFmtId="165" fontId="4" fillId="2" borderId="0" xfId="4" quotePrefix="1" applyFont="1" applyFill="1" applyAlignment="1">
      <alignment horizontal="left"/>
    </xf>
    <xf numFmtId="3" fontId="5" fillId="3" borderId="10" xfId="4" applyNumberFormat="1" applyFont="1" applyFill="1" applyBorder="1" applyProtection="1">
      <protection locked="0"/>
    </xf>
    <xf numFmtId="3" fontId="9" fillId="2" borderId="0" xfId="4" applyNumberFormat="1" applyFont="1" applyFill="1"/>
    <xf numFmtId="37" fontId="13" fillId="2" borderId="0" xfId="2" quotePrefix="1" applyFont="1" applyFill="1" applyAlignment="1">
      <alignment horizontal="left" vertical="center"/>
    </xf>
    <xf numFmtId="165" fontId="20" fillId="2" borderId="0" xfId="4" applyFont="1" applyFill="1" applyAlignment="1">
      <alignment horizontal="centerContinuous" vertical="center"/>
    </xf>
    <xf numFmtId="165" fontId="3" fillId="2" borderId="8" xfId="4" applyFont="1" applyFill="1" applyBorder="1"/>
    <xf numFmtId="165" fontId="3" fillId="2" borderId="10" xfId="4" applyFont="1" applyFill="1" applyBorder="1" applyAlignment="1">
      <alignment horizontal="centerContinuous"/>
    </xf>
    <xf numFmtId="165" fontId="6" fillId="2" borderId="10" xfId="4" applyFont="1" applyFill="1" applyBorder="1" applyAlignment="1">
      <alignment horizontal="centerContinuous"/>
    </xf>
    <xf numFmtId="165" fontId="6" fillId="2" borderId="2" xfId="4" applyFont="1" applyFill="1" applyBorder="1"/>
    <xf numFmtId="165" fontId="3" fillId="2" borderId="9" xfId="4" applyFont="1" applyFill="1" applyBorder="1"/>
    <xf numFmtId="165" fontId="13" fillId="2" borderId="0" xfId="4" applyFont="1" applyFill="1" applyAlignment="1">
      <alignment horizontal="centerContinuous"/>
    </xf>
    <xf numFmtId="165" fontId="13" fillId="2" borderId="1" xfId="4" applyFont="1" applyFill="1" applyBorder="1" applyAlignment="1">
      <alignment horizontal="centerContinuous"/>
    </xf>
    <xf numFmtId="3" fontId="27" fillId="2" borderId="1" xfId="4" applyNumberFormat="1" applyFont="1" applyFill="1" applyBorder="1" applyProtection="1">
      <protection locked="0"/>
    </xf>
    <xf numFmtId="3" fontId="5" fillId="2" borderId="2" xfId="4" applyNumberFormat="1" applyFont="1" applyFill="1" applyBorder="1"/>
    <xf numFmtId="165" fontId="16" fillId="2" borderId="0" xfId="4" quotePrefix="1" applyFont="1" applyFill="1" applyAlignment="1">
      <alignment horizontal="left"/>
    </xf>
    <xf numFmtId="165" fontId="13" fillId="2" borderId="0" xfId="4" applyFont="1" applyFill="1" applyAlignment="1">
      <alignment horizontal="left"/>
    </xf>
    <xf numFmtId="3" fontId="3" fillId="2" borderId="2" xfId="4" applyNumberFormat="1" applyFont="1" applyFill="1" applyBorder="1"/>
    <xf numFmtId="3" fontId="3" fillId="0" borderId="1" xfId="4" applyNumberFormat="1" applyFont="1" applyBorder="1" applyProtection="1">
      <protection locked="0"/>
    </xf>
    <xf numFmtId="38" fontId="3" fillId="2" borderId="0" xfId="4" applyNumberFormat="1" applyFont="1" applyFill="1" applyProtection="1">
      <protection locked="0"/>
    </xf>
    <xf numFmtId="165" fontId="5" fillId="2" borderId="4" xfId="4" quotePrefix="1" applyFont="1" applyFill="1" applyBorder="1" applyAlignment="1">
      <alignment horizontal="left"/>
    </xf>
    <xf numFmtId="165" fontId="26" fillId="2" borderId="0" xfId="4" applyFont="1" applyFill="1"/>
    <xf numFmtId="38" fontId="5" fillId="2" borderId="0" xfId="4" applyNumberFormat="1" applyFont="1" applyFill="1" applyProtection="1">
      <protection locked="0"/>
    </xf>
    <xf numFmtId="166" fontId="10" fillId="2" borderId="0" xfId="4" applyNumberFormat="1" applyFont="1" applyFill="1" applyProtection="1">
      <protection locked="0"/>
    </xf>
    <xf numFmtId="168" fontId="24" fillId="2" borderId="0" xfId="4" applyNumberFormat="1" applyFont="1" applyFill="1" applyProtection="1">
      <protection locked="0"/>
    </xf>
    <xf numFmtId="3" fontId="5" fillId="2" borderId="3" xfId="4" applyNumberFormat="1" applyFont="1" applyFill="1" applyBorder="1" applyProtection="1">
      <protection locked="0"/>
    </xf>
    <xf numFmtId="165" fontId="8" fillId="2" borderId="0" xfId="4" quotePrefix="1" applyFont="1" applyFill="1" applyProtection="1">
      <protection locked="0"/>
    </xf>
    <xf numFmtId="165" fontId="20" fillId="2" borderId="0" xfId="4" applyFont="1" applyFill="1" applyAlignment="1">
      <alignment horizontal="distributed"/>
    </xf>
    <xf numFmtId="165" fontId="13" fillId="2" borderId="0" xfId="4" quotePrefix="1" applyFont="1" applyFill="1" applyBorder="1" applyAlignment="1">
      <alignment horizontal="center"/>
    </xf>
    <xf numFmtId="165" fontId="13" fillId="2" borderId="0" xfId="4" applyFont="1" applyFill="1" applyBorder="1" applyAlignment="1">
      <alignment horizontal="center"/>
    </xf>
    <xf numFmtId="165" fontId="13" fillId="2" borderId="1" xfId="4" quotePrefix="1" applyFont="1" applyFill="1" applyBorder="1" applyAlignment="1">
      <alignment horizontal="center" vertical="center" wrapText="1"/>
    </xf>
    <xf numFmtId="165" fontId="13" fillId="2" borderId="1" xfId="4" applyFont="1" applyFill="1" applyBorder="1" applyAlignment="1">
      <alignment horizontal="center" vertical="center" wrapText="1"/>
    </xf>
    <xf numFmtId="165" fontId="11" fillId="2" borderId="0" xfId="4" applyFont="1" applyFill="1" applyAlignment="1">
      <alignment horizontal="center"/>
    </xf>
    <xf numFmtId="49" fontId="3" fillId="2" borderId="0" xfId="4" applyNumberFormat="1" applyFont="1" applyFill="1" applyAlignment="1">
      <alignment horizontal="center"/>
    </xf>
    <xf numFmtId="165" fontId="3" fillId="2" borderId="1" xfId="4" applyFont="1" applyFill="1" applyBorder="1" applyAlignment="1">
      <alignment horizontal="center"/>
    </xf>
    <xf numFmtId="165" fontId="13" fillId="2" borderId="0" xfId="4" applyFont="1" applyFill="1" applyAlignment="1">
      <alignment horizontal="center"/>
    </xf>
    <xf numFmtId="1" fontId="13" fillId="2" borderId="2" xfId="3" quotePrefix="1" applyNumberFormat="1" applyFont="1" applyFill="1" applyBorder="1" applyAlignment="1">
      <alignment horizontal="center" vertical="center" wrapText="1"/>
    </xf>
    <xf numFmtId="1" fontId="13" fillId="2" borderId="1" xfId="3" applyNumberFormat="1" applyFont="1" applyFill="1" applyBorder="1" applyAlignment="1">
      <alignment horizontal="center" vertical="center" wrapText="1"/>
    </xf>
    <xf numFmtId="37" fontId="11" fillId="2" borderId="2" xfId="3" applyFont="1" applyFill="1" applyBorder="1" applyAlignment="1">
      <alignment horizontal="center" vertical="center"/>
    </xf>
    <xf numFmtId="37" fontId="11" fillId="2" borderId="1" xfId="3" applyFont="1" applyFill="1" applyBorder="1" applyAlignment="1">
      <alignment horizontal="center" vertical="center"/>
    </xf>
    <xf numFmtId="165" fontId="13" fillId="2" borderId="1" xfId="4" quotePrefix="1" applyFont="1" applyFill="1" applyBorder="1" applyAlignment="1">
      <alignment horizontal="center" wrapText="1"/>
    </xf>
    <xf numFmtId="165" fontId="13" fillId="2" borderId="1" xfId="4" applyFont="1" applyFill="1" applyBorder="1" applyAlignment="1">
      <alignment horizontal="center" wrapText="1"/>
    </xf>
    <xf numFmtId="49" fontId="3" fillId="2" borderId="0" xfId="4" applyNumberFormat="1" applyFont="1" applyFill="1" applyAlignment="1" applyProtection="1">
      <alignment horizontal="center"/>
      <protection locked="0"/>
    </xf>
    <xf numFmtId="49" fontId="3" fillId="2" borderId="0" xfId="4" quotePrefix="1" applyNumberFormat="1" applyFont="1" applyFill="1" applyAlignment="1" applyProtection="1">
      <alignment horizontal="center"/>
      <protection locked="0"/>
    </xf>
    <xf numFmtId="165" fontId="3" fillId="2" borderId="0" xfId="4" applyFont="1" applyFill="1" applyAlignment="1">
      <alignment horizontal="center"/>
    </xf>
    <xf numFmtId="165" fontId="13" fillId="2" borderId="1" xfId="4" applyFont="1" applyFill="1" applyBorder="1" applyAlignment="1">
      <alignment horizontal="center"/>
    </xf>
  </cellXfs>
  <cellStyles count="5">
    <cellStyle name="Millares [0]" xfId="1" builtinId="6"/>
    <cellStyle name="Normal" xfId="0" builtinId="0"/>
    <cellStyle name="Normal_EEIE" xfId="2" xr:uid="{00000000-0005-0000-0000-000002000000}"/>
    <cellStyle name="Normal_EEIEF96" xfId="3" xr:uid="{00000000-0005-0000-0000-000003000000}"/>
    <cellStyle name="Normal_Estado de Resultados págs. 3 y de la 31 a la 40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1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0C0C0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123825</xdr:colOff>
          <xdr:row>78</xdr:row>
          <xdr:rowOff>85725</xdr:rowOff>
        </xdr:from>
        <xdr:to>
          <xdr:col>16</xdr:col>
          <xdr:colOff>57150</xdr:colOff>
          <xdr:row>79</xdr:row>
          <xdr:rowOff>180975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1162050</xdr:colOff>
          <xdr:row>72</xdr:row>
          <xdr:rowOff>66675</xdr:rowOff>
        </xdr:from>
        <xdr:to>
          <xdr:col>9</xdr:col>
          <xdr:colOff>285750</xdr:colOff>
          <xdr:row>73</xdr:row>
          <xdr:rowOff>142875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857250</xdr:colOff>
          <xdr:row>73</xdr:row>
          <xdr:rowOff>152400</xdr:rowOff>
        </xdr:from>
        <xdr:to>
          <xdr:col>17</xdr:col>
          <xdr:colOff>38100</xdr:colOff>
          <xdr:row>75</xdr:row>
          <xdr:rowOff>76200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1010920</xdr:colOff>
      <xdr:row>95</xdr:row>
      <xdr:rowOff>58420</xdr:rowOff>
    </xdr:from>
    <xdr:to>
      <xdr:col>14</xdr:col>
      <xdr:colOff>134620</xdr:colOff>
      <xdr:row>96</xdr:row>
      <xdr:rowOff>80645</xdr:rowOff>
    </xdr:to>
    <xdr:sp macro="" textlink="">
      <xdr:nvSpPr>
        <xdr:cNvPr id="2" name="WordArt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9347200" y="19283680"/>
          <a:ext cx="2004060" cy="2127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685800</xdr:colOff>
          <xdr:row>72</xdr:row>
          <xdr:rowOff>57150</xdr:rowOff>
        </xdr:from>
        <xdr:to>
          <xdr:col>14</xdr:col>
          <xdr:colOff>19050</xdr:colOff>
          <xdr:row>73</xdr:row>
          <xdr:rowOff>152400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4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_04\archivos1\Archivos\RICA\1997\06JUNIO\Cuadros\Ercom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stados%20Financieros%202023%20Final\EST%20RESULTADO%20ABIERTO%20-%20Diciembre%202023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Admón"/>
      <sheetName val="Enf y Mat"/>
      <sheetName val="I  V  M"/>
      <sheetName val="Riesgos P"/>
      <sheetName val="Fondo de Ajuste"/>
    </sheetNames>
    <sheetDataSet>
      <sheetData sheetId="0" refreshError="1"/>
      <sheetData sheetId="1">
        <row r="2">
          <cell r="I2" t="str">
            <v xml:space="preserve">   ANEXO   10 -  A</v>
          </cell>
        </row>
        <row r="3">
          <cell r="B3" t="str">
            <v>CAJA  DE  SEGURO  SOCIAL</v>
          </cell>
        </row>
        <row r="4">
          <cell r="B4" t="str">
            <v>ESTADOS  DE  RESULTADOS</v>
          </cell>
        </row>
        <row r="5">
          <cell r="B5" t="str">
            <v>PROGRAMA  DE  ADMINISTRACIÓN</v>
          </cell>
        </row>
        <row r="6">
          <cell r="B6" t="str">
            <v>Seis meses  terminados  el  30  de  junio  de  1997 y  1996</v>
          </cell>
        </row>
        <row r="10">
          <cell r="F10">
            <v>1997</v>
          </cell>
          <cell r="H10">
            <v>1996</v>
          </cell>
          <cell r="J10" t="str">
            <v xml:space="preserve"> Diferencias </v>
          </cell>
        </row>
        <row r="11">
          <cell r="B11" t="str">
            <v xml:space="preserve"> INGRESOS </v>
          </cell>
        </row>
        <row r="13">
          <cell r="B13" t="str">
            <v>Ingresos no Tributarios</v>
          </cell>
        </row>
        <row r="14">
          <cell r="C14" t="str">
            <v>Cuotas Regulares y Especiales</v>
          </cell>
          <cell r="E14" t="str">
            <v>B/.</v>
          </cell>
          <cell r="F14">
            <v>0</v>
          </cell>
          <cell r="G14" t="str">
            <v>B/.</v>
          </cell>
          <cell r="H14">
            <v>0</v>
          </cell>
          <cell r="I14" t="str">
            <v>B/.</v>
          </cell>
          <cell r="J14">
            <v>0</v>
          </cell>
        </row>
        <row r="15">
          <cell r="C15" t="str">
            <v>Prima de Riesgos Profesionales</v>
          </cell>
          <cell r="F15">
            <v>3204318</v>
          </cell>
          <cell r="H15">
            <v>3050746</v>
          </cell>
          <cell r="J15">
            <v>153572</v>
          </cell>
        </row>
        <row r="16">
          <cell r="D16" t="str">
            <v>Total de Ingresos</v>
          </cell>
          <cell r="F16">
            <v>3204318</v>
          </cell>
          <cell r="H16">
            <v>3050746</v>
          </cell>
          <cell r="J16">
            <v>153572</v>
          </cell>
        </row>
        <row r="19">
          <cell r="B19" t="str">
            <v xml:space="preserve"> COSTOS Y GASTOS </v>
          </cell>
        </row>
        <row r="21">
          <cell r="C21" t="str">
            <v>Prestaciones Económicas</v>
          </cell>
          <cell r="F21">
            <v>0</v>
          </cell>
          <cell r="H21">
            <v>0</v>
          </cell>
          <cell r="J21">
            <v>0</v>
          </cell>
        </row>
        <row r="22">
          <cell r="C22" t="str">
            <v>Gastos de Personal</v>
          </cell>
          <cell r="F22">
            <v>16944193</v>
          </cell>
          <cell r="H22">
            <v>15063231</v>
          </cell>
          <cell r="J22">
            <v>1880962</v>
          </cell>
        </row>
        <row r="23">
          <cell r="C23" t="str">
            <v>Costos y Gastos Operativos</v>
          </cell>
          <cell r="F23">
            <v>3483447</v>
          </cell>
          <cell r="H23">
            <v>3470431</v>
          </cell>
          <cell r="J23">
            <v>13016</v>
          </cell>
        </row>
        <row r="24">
          <cell r="C24" t="str">
            <v>Gastos Diversos de Gestión</v>
          </cell>
          <cell r="F24">
            <v>0</v>
          </cell>
          <cell r="H24">
            <v>0</v>
          </cell>
          <cell r="J24">
            <v>0</v>
          </cell>
        </row>
        <row r="25">
          <cell r="C25" t="str">
            <v>Provisión del Ejercicio</v>
          </cell>
          <cell r="F25">
            <v>586142</v>
          </cell>
          <cell r="H25">
            <v>398603</v>
          </cell>
          <cell r="J25">
            <v>187539</v>
          </cell>
        </row>
        <row r="26">
          <cell r="C26" t="str">
            <v>Ajustes de Vigencia Expirada</v>
          </cell>
          <cell r="F26">
            <v>1123270</v>
          </cell>
          <cell r="H26">
            <v>430229</v>
          </cell>
          <cell r="J26">
            <v>693041</v>
          </cell>
        </row>
        <row r="27">
          <cell r="D27" t="str">
            <v>Total de Costos y Gastos</v>
          </cell>
          <cell r="F27">
            <v>22137052</v>
          </cell>
          <cell r="H27">
            <v>19362494</v>
          </cell>
          <cell r="J27">
            <v>2774558</v>
          </cell>
        </row>
        <row r="29">
          <cell r="D29" t="str">
            <v>Exceso de Gastos sobre Ingresos antes de</v>
          </cell>
        </row>
        <row r="30">
          <cell r="D30" t="str">
            <v xml:space="preserve">          Otros  Ingresos</v>
          </cell>
          <cell r="F30">
            <v>-18932734</v>
          </cell>
          <cell r="H30">
            <v>-16311748</v>
          </cell>
          <cell r="J30">
            <v>-2620986</v>
          </cell>
        </row>
        <row r="32">
          <cell r="B32" t="str">
            <v xml:space="preserve"> OTROS INGRESOS </v>
          </cell>
        </row>
        <row r="34">
          <cell r="C34" t="str">
            <v>Ingresos Financieros</v>
          </cell>
          <cell r="F34">
            <v>6804225</v>
          </cell>
          <cell r="H34">
            <v>3534382</v>
          </cell>
          <cell r="J34">
            <v>3269843</v>
          </cell>
        </row>
        <row r="35">
          <cell r="C35" t="str">
            <v>Ingresos Diversos De Gestión</v>
          </cell>
          <cell r="F35">
            <v>7310133</v>
          </cell>
          <cell r="H35">
            <v>6432149</v>
          </cell>
          <cell r="J35">
            <v>877984</v>
          </cell>
        </row>
        <row r="36">
          <cell r="C36" t="str">
            <v>Ajustes de Vigencia Expirada</v>
          </cell>
          <cell r="F36">
            <v>396149</v>
          </cell>
          <cell r="H36">
            <v>545307</v>
          </cell>
          <cell r="J36">
            <v>-149158</v>
          </cell>
        </row>
        <row r="37">
          <cell r="C37" t="str">
            <v>Gastos Financieros</v>
          </cell>
          <cell r="J37">
            <v>0</v>
          </cell>
        </row>
        <row r="38">
          <cell r="C38" t="str">
            <v>Ajustes Recomendados por Auditoría de la Contraloría</v>
          </cell>
          <cell r="J38">
            <v>0</v>
          </cell>
        </row>
        <row r="40">
          <cell r="D40" t="str">
            <v>Total de Otros Ingresos</v>
          </cell>
          <cell r="F40">
            <v>14510507</v>
          </cell>
          <cell r="H40">
            <v>10511838</v>
          </cell>
          <cell r="J40">
            <v>3998669</v>
          </cell>
        </row>
        <row r="42">
          <cell r="C42" t="str">
            <v xml:space="preserve">Exceso de Egresos sobre Ingresos antes de </v>
          </cell>
        </row>
        <row r="43">
          <cell r="C43" t="str">
            <v xml:space="preserve">          Aportes Fiscales</v>
          </cell>
          <cell r="F43">
            <v>-4422227</v>
          </cell>
          <cell r="H43">
            <v>-5799910</v>
          </cell>
          <cell r="J43">
            <v>1377683</v>
          </cell>
        </row>
        <row r="46">
          <cell r="B46" t="str">
            <v xml:space="preserve"> APORTES FISCALES </v>
          </cell>
        </row>
        <row r="48">
          <cell r="C48" t="str">
            <v>Transferencias Corrientes Recibidas</v>
          </cell>
          <cell r="F48">
            <v>20047617</v>
          </cell>
          <cell r="H48">
            <v>19508048</v>
          </cell>
          <cell r="J48">
            <v>539569</v>
          </cell>
        </row>
        <row r="50">
          <cell r="C50" t="str">
            <v>Resultados del Ejercicio</v>
          </cell>
          <cell r="E50" t="str">
            <v>B/.</v>
          </cell>
          <cell r="F50">
            <v>15625390</v>
          </cell>
          <cell r="G50" t="str">
            <v>B/.</v>
          </cell>
          <cell r="H50">
            <v>13708138</v>
          </cell>
          <cell r="I50" t="str">
            <v>B/.</v>
          </cell>
          <cell r="J50">
            <v>1917252</v>
          </cell>
        </row>
        <row r="53">
          <cell r="C53" t="str">
            <v>Gastos  por  Aumento  de  Capitales  Constitutivos</v>
          </cell>
          <cell r="F53">
            <v>0</v>
          </cell>
          <cell r="H53">
            <v>0</v>
          </cell>
          <cell r="J53">
            <v>0</v>
          </cell>
        </row>
        <row r="54">
          <cell r="C54" t="str">
            <v xml:space="preserve">Exceso  de  Ingresos  sobre  Egresos </v>
          </cell>
          <cell r="F54">
            <v>15625390</v>
          </cell>
          <cell r="H54">
            <v>13708138</v>
          </cell>
          <cell r="J54">
            <v>1917252</v>
          </cell>
        </row>
        <row r="55">
          <cell r="C55" t="str">
            <v>Aumento  de  Capitales  Constitutivos</v>
          </cell>
          <cell r="F55">
            <v>0</v>
          </cell>
          <cell r="H55">
            <v>0</v>
          </cell>
          <cell r="J55">
            <v>0</v>
          </cell>
        </row>
        <row r="56">
          <cell r="C56" t="str">
            <v xml:space="preserve">      Total</v>
          </cell>
          <cell r="E56" t="str">
            <v>B/.</v>
          </cell>
          <cell r="F56">
            <v>15625390</v>
          </cell>
          <cell r="G56" t="str">
            <v>B/.</v>
          </cell>
          <cell r="H56">
            <v>13708138</v>
          </cell>
          <cell r="I56" t="str">
            <v>B/.</v>
          </cell>
          <cell r="J56">
            <v>1917252</v>
          </cell>
        </row>
        <row r="61">
          <cell r="B61" t="str">
            <v>--   34   --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guros Colectivos"/>
      <sheetName val="Fideicomisos"/>
      <sheetName val="Sub Sistema Mixto"/>
      <sheetName val="Est Res X Riesgos "/>
      <sheetName val="Est. Res Sumplementario"/>
      <sheetName val="Est. de Res Comparativo"/>
      <sheetName val="Administración Act."/>
      <sheetName val="Enfermedad Act."/>
      <sheetName val="IVM Act."/>
      <sheetName val="Riesgos Prof"/>
    </sheetNames>
    <sheetDataSet>
      <sheetData sheetId="0" refreshError="1"/>
      <sheetData sheetId="1" refreshError="1"/>
      <sheetData sheetId="2" refreshError="1"/>
      <sheetData sheetId="3">
        <row r="14">
          <cell r="L14">
            <v>1259391490</v>
          </cell>
          <cell r="N14">
            <v>431814465</v>
          </cell>
        </row>
        <row r="16">
          <cell r="L16">
            <v>700685</v>
          </cell>
          <cell r="N16">
            <v>544830</v>
          </cell>
        </row>
        <row r="17">
          <cell r="L17">
            <v>2111343</v>
          </cell>
          <cell r="N17">
            <v>2739013</v>
          </cell>
        </row>
        <row r="19">
          <cell r="L19">
            <v>78961521</v>
          </cell>
          <cell r="N19">
            <v>75881529</v>
          </cell>
        </row>
        <row r="22">
          <cell r="J22">
            <v>1356591702</v>
          </cell>
        </row>
        <row r="26">
          <cell r="R26">
            <v>280988835</v>
          </cell>
        </row>
        <row r="97">
          <cell r="J97">
            <v>47470192</v>
          </cell>
          <cell r="L97">
            <v>2269530828</v>
          </cell>
          <cell r="N97">
            <v>7705053.1799999997</v>
          </cell>
          <cell r="P97">
            <v>9658690</v>
          </cell>
          <cell r="R97">
            <v>31351051</v>
          </cell>
          <cell r="T97">
            <v>161159</v>
          </cell>
        </row>
        <row r="100">
          <cell r="H100">
            <v>10660</v>
          </cell>
          <cell r="J100">
            <v>11934183</v>
          </cell>
        </row>
        <row r="105">
          <cell r="H105">
            <v>40556</v>
          </cell>
          <cell r="J105">
            <v>454222</v>
          </cell>
          <cell r="R105">
            <v>68539</v>
          </cell>
        </row>
        <row r="109">
          <cell r="H109">
            <v>5446084</v>
          </cell>
          <cell r="J109">
            <v>12053458</v>
          </cell>
          <cell r="R109">
            <v>1917834</v>
          </cell>
        </row>
        <row r="113">
          <cell r="H113">
            <v>2255989</v>
          </cell>
          <cell r="J113">
            <v>15826935</v>
          </cell>
          <cell r="R113">
            <v>2450058</v>
          </cell>
        </row>
        <row r="114">
          <cell r="H114">
            <v>90203343</v>
          </cell>
          <cell r="J114">
            <v>763556203</v>
          </cell>
          <cell r="R114">
            <v>115353686</v>
          </cell>
        </row>
        <row r="115">
          <cell r="H115">
            <v>2858513</v>
          </cell>
          <cell r="J115">
            <v>14339017</v>
          </cell>
          <cell r="R115">
            <v>2220032</v>
          </cell>
        </row>
        <row r="116">
          <cell r="H116">
            <v>13725540</v>
          </cell>
          <cell r="J116">
            <v>115588349</v>
          </cell>
          <cell r="R116">
            <v>17399821</v>
          </cell>
        </row>
        <row r="117">
          <cell r="H117">
            <v>11123238</v>
          </cell>
          <cell r="J117">
            <v>31742864</v>
          </cell>
          <cell r="R117">
            <v>6205453</v>
          </cell>
        </row>
        <row r="118">
          <cell r="H118">
            <v>777810</v>
          </cell>
          <cell r="J118">
            <v>1961411</v>
          </cell>
          <cell r="R118">
            <v>485982.44</v>
          </cell>
        </row>
        <row r="141">
          <cell r="H141">
            <v>16756423</v>
          </cell>
          <cell r="J141">
            <v>460230380.50999999</v>
          </cell>
          <cell r="L141">
            <v>0</v>
          </cell>
          <cell r="R141">
            <v>77597538.349999994</v>
          </cell>
        </row>
        <row r="143">
          <cell r="L143">
            <v>5884745</v>
          </cell>
          <cell r="N143">
            <v>4830993</v>
          </cell>
        </row>
        <row r="144">
          <cell r="R144">
            <v>58580</v>
          </cell>
        </row>
        <row r="146">
          <cell r="H146">
            <v>6462734</v>
          </cell>
          <cell r="J146">
            <v>52366282</v>
          </cell>
          <cell r="L146">
            <v>108315</v>
          </cell>
          <cell r="R146">
            <v>606918</v>
          </cell>
        </row>
        <row r="190">
          <cell r="J190">
            <v>46426122</v>
          </cell>
          <cell r="L190">
            <v>70934942</v>
          </cell>
          <cell r="N190">
            <v>196002890</v>
          </cell>
          <cell r="P190">
            <v>0</v>
          </cell>
          <cell r="R190">
            <v>6341017</v>
          </cell>
          <cell r="T190">
            <v>0</v>
          </cell>
        </row>
        <row r="235">
          <cell r="J235">
            <v>7709079</v>
          </cell>
          <cell r="L235">
            <v>15268833</v>
          </cell>
          <cell r="N235">
            <v>7430696</v>
          </cell>
          <cell r="P235">
            <v>51683</v>
          </cell>
          <cell r="R235">
            <v>1669072</v>
          </cell>
          <cell r="T235">
            <v>2435</v>
          </cell>
        </row>
        <row r="240">
          <cell r="R240">
            <v>0</v>
          </cell>
        </row>
        <row r="245">
          <cell r="J245">
            <v>0</v>
          </cell>
        </row>
        <row r="253">
          <cell r="H253">
            <v>0</v>
          </cell>
          <cell r="R253">
            <v>28416098</v>
          </cell>
        </row>
        <row r="269">
          <cell r="J269">
            <v>25000000</v>
          </cell>
        </row>
        <row r="284">
          <cell r="H284">
            <v>140935009</v>
          </cell>
          <cell r="L284">
            <v>150561967</v>
          </cell>
          <cell r="N284">
            <v>219488</v>
          </cell>
          <cell r="P284">
            <v>21679799</v>
          </cell>
          <cell r="R284">
            <v>3896969</v>
          </cell>
          <cell r="T284">
            <v>509040</v>
          </cell>
        </row>
        <row r="292">
          <cell r="J292">
            <v>20853011</v>
          </cell>
          <cell r="L292">
            <v>23737941</v>
          </cell>
          <cell r="N292">
            <v>7981242</v>
          </cell>
          <cell r="R292">
            <v>588</v>
          </cell>
        </row>
        <row r="301">
          <cell r="R301">
            <v>3347146</v>
          </cell>
        </row>
        <row r="309">
          <cell r="H309">
            <v>755516</v>
          </cell>
          <cell r="L309">
            <v>281903</v>
          </cell>
          <cell r="N309">
            <v>0</v>
          </cell>
          <cell r="R309">
            <v>220732</v>
          </cell>
          <cell r="T309">
            <v>0</v>
          </cell>
        </row>
        <row r="314">
          <cell r="H314">
            <v>0</v>
          </cell>
        </row>
        <row r="320">
          <cell r="H320">
            <v>591238</v>
          </cell>
          <cell r="J320">
            <v>13692356</v>
          </cell>
          <cell r="R320">
            <v>1919030</v>
          </cell>
        </row>
        <row r="322">
          <cell r="J322">
            <v>2</v>
          </cell>
        </row>
        <row r="329">
          <cell r="H329">
            <v>4112001</v>
          </cell>
          <cell r="J329">
            <v>39542312</v>
          </cell>
          <cell r="L329">
            <v>0</v>
          </cell>
          <cell r="N329">
            <v>0</v>
          </cell>
          <cell r="P329">
            <v>0</v>
          </cell>
          <cell r="R329">
            <v>4647221</v>
          </cell>
          <cell r="T329">
            <v>0</v>
          </cell>
        </row>
        <row r="331">
          <cell r="J331">
            <v>2425</v>
          </cell>
        </row>
        <row r="349">
          <cell r="L349">
            <v>517474312</v>
          </cell>
        </row>
      </sheetData>
      <sheetData sheetId="4" refreshError="1"/>
      <sheetData sheetId="5" refreshError="1"/>
      <sheetData sheetId="6">
        <row r="6">
          <cell r="C6" t="str">
            <v>Para el periódo terminado el 31 de Diciembre de 2023</v>
          </cell>
        </row>
        <row r="7">
          <cell r="C7" t="str">
            <v>En Balboas</v>
          </cell>
        </row>
        <row r="10">
          <cell r="I10">
            <v>2023</v>
          </cell>
          <cell r="O10">
            <v>2022</v>
          </cell>
        </row>
      </sheetData>
      <sheetData sheetId="7">
        <row r="7">
          <cell r="C7" t="str">
            <v>Para el periódo terminado el 31 de Diciembre de 2023</v>
          </cell>
        </row>
        <row r="8">
          <cell r="C8" t="str">
            <v>En Balboas</v>
          </cell>
        </row>
      </sheetData>
      <sheetData sheetId="8">
        <row r="6">
          <cell r="C6" t="str">
            <v>Para el periódo terminado el 31 de Diciembre de 2023</v>
          </cell>
        </row>
        <row r="7">
          <cell r="C7" t="str">
            <v>En Balboas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png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png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png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V78"/>
  <sheetViews>
    <sheetView zoomScale="70" zoomScaleNormal="70" workbookViewId="0">
      <selection activeCell="E18" sqref="E18"/>
    </sheetView>
  </sheetViews>
  <sheetFormatPr baseColWidth="10" defaultColWidth="11.5546875" defaultRowHeight="20.25" x14ac:dyDescent="0.3"/>
  <cols>
    <col min="1" max="1" width="2.109375" style="22" customWidth="1"/>
    <col min="2" max="2" width="0.109375" style="22" hidden="1" customWidth="1"/>
    <col min="3" max="3" width="1.21875" style="22" customWidth="1"/>
    <col min="4" max="4" width="3.77734375" style="22" customWidth="1"/>
    <col min="5" max="5" width="40.44140625" style="22" customWidth="1"/>
    <col min="6" max="6" width="8.44140625" style="22" customWidth="1"/>
    <col min="7" max="7" width="18.44140625" style="22" customWidth="1"/>
    <col min="8" max="8" width="6.5546875" style="22" customWidth="1"/>
    <col min="9" max="9" width="18.44140625" style="22" customWidth="1"/>
    <col min="10" max="10" width="2.5546875" style="22" customWidth="1"/>
    <col min="11" max="11" width="18.44140625" style="22" customWidth="1"/>
    <col min="12" max="12" width="3.21875" style="22" customWidth="1"/>
    <col min="13" max="13" width="18.44140625" style="22" customWidth="1"/>
    <col min="14" max="14" width="3.5546875" style="22" customWidth="1"/>
    <col min="15" max="15" width="21.44140625" style="22" customWidth="1"/>
    <col min="16" max="16" width="4.5546875" style="22" customWidth="1"/>
    <col min="17" max="17" width="18.21875" style="22" customWidth="1"/>
    <col min="18" max="18" width="3.77734375" style="22" customWidth="1"/>
    <col min="19" max="19" width="16.33203125" style="22" customWidth="1"/>
    <col min="20" max="20" width="3.77734375" style="22" customWidth="1"/>
    <col min="21" max="21" width="16" style="22" customWidth="1"/>
    <col min="22" max="22" width="3.33203125" style="22" customWidth="1"/>
    <col min="23" max="23" width="16.77734375" style="22" customWidth="1"/>
    <col min="24" max="24" width="2.77734375" style="22" customWidth="1"/>
    <col min="25" max="25" width="16.6640625" style="22" customWidth="1"/>
    <col min="26" max="26" width="3.21875" style="22" customWidth="1"/>
    <col min="27" max="27" width="16.21875" style="22" customWidth="1"/>
    <col min="28" max="28" width="3.77734375" style="22" customWidth="1"/>
    <col min="29" max="29" width="16" style="22" customWidth="1"/>
    <col min="30" max="30" width="3.33203125" style="22" customWidth="1"/>
    <col min="31" max="31" width="16.88671875" style="22" customWidth="1"/>
    <col min="32" max="32" width="3.21875" style="22" customWidth="1"/>
    <col min="33" max="33" width="18.21875" style="22" customWidth="1"/>
    <col min="34" max="34" width="2.77734375" style="22" customWidth="1"/>
    <col min="35" max="35" width="17.33203125" style="22" customWidth="1"/>
    <col min="36" max="44" width="4.5546875" style="22" customWidth="1"/>
    <col min="46" max="47" width="1.77734375" style="22" customWidth="1"/>
    <col min="48" max="48" width="16.77734375" style="22" customWidth="1"/>
    <col min="49" max="16384" width="11.5546875" style="22"/>
  </cols>
  <sheetData>
    <row r="2" spans="3:46" x14ac:dyDescent="0.3">
      <c r="Q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22"/>
    </row>
    <row r="3" spans="3:46" s="28" customFormat="1" ht="33.75" x14ac:dyDescent="0.25">
      <c r="C3" s="39" t="s">
        <v>2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T3" s="39"/>
    </row>
    <row r="4" spans="3:46" s="28" customFormat="1" ht="27" x14ac:dyDescent="0.25">
      <c r="C4" s="40" t="s">
        <v>14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T4" s="40"/>
    </row>
    <row r="5" spans="3:46" s="28" customFormat="1" ht="27" x14ac:dyDescent="0.25">
      <c r="C5" s="40" t="s">
        <v>24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T5" s="40"/>
    </row>
    <row r="6" spans="3:46" s="28" customFormat="1" ht="23.25" x14ac:dyDescent="0.25">
      <c r="C6" s="45" t="s">
        <v>51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T6" s="45"/>
    </row>
    <row r="7" spans="3:46" x14ac:dyDescent="0.3">
      <c r="AS7" s="22"/>
    </row>
    <row r="8" spans="3:46" x14ac:dyDescent="0.3">
      <c r="C8" s="35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22"/>
      <c r="AT8" s="37"/>
    </row>
    <row r="9" spans="3:46" x14ac:dyDescent="0.3">
      <c r="C9" s="1"/>
      <c r="D9" s="2"/>
      <c r="E9" s="2"/>
      <c r="F9" s="74"/>
      <c r="G9" s="74"/>
      <c r="H9" s="74"/>
      <c r="I9" s="73">
        <v>2023</v>
      </c>
      <c r="J9" s="74"/>
      <c r="K9" s="73">
        <v>2022</v>
      </c>
      <c r="L9" s="74"/>
      <c r="M9" s="73">
        <v>2021</v>
      </c>
      <c r="N9" s="74"/>
      <c r="O9" s="73">
        <v>2020</v>
      </c>
      <c r="P9" s="74"/>
      <c r="Q9" s="73">
        <v>2019</v>
      </c>
      <c r="R9" s="74"/>
      <c r="S9" s="73">
        <v>2018</v>
      </c>
      <c r="T9" s="73"/>
      <c r="U9" s="73">
        <v>2017</v>
      </c>
      <c r="V9" s="73"/>
      <c r="W9" s="73">
        <v>2016</v>
      </c>
      <c r="X9" s="73"/>
      <c r="Y9" s="73">
        <v>2015</v>
      </c>
      <c r="Z9" s="73"/>
      <c r="AA9" s="73">
        <v>2014</v>
      </c>
      <c r="AB9" s="73"/>
      <c r="AC9" s="73">
        <v>2013</v>
      </c>
      <c r="AD9" s="73"/>
      <c r="AE9" s="73">
        <v>2012</v>
      </c>
      <c r="AF9" s="73"/>
      <c r="AG9" s="73">
        <v>2011</v>
      </c>
      <c r="AH9" s="73"/>
      <c r="AI9" s="73">
        <v>2010</v>
      </c>
      <c r="AJ9" s="74"/>
      <c r="AK9" s="74"/>
      <c r="AL9" s="74"/>
      <c r="AM9" s="74"/>
      <c r="AN9" s="74"/>
      <c r="AO9" s="74"/>
      <c r="AP9" s="74"/>
      <c r="AQ9" s="74"/>
      <c r="AR9" s="74"/>
      <c r="AS9" s="22"/>
      <c r="AT9" s="4"/>
    </row>
    <row r="10" spans="3:46" x14ac:dyDescent="0.3">
      <c r="C10" s="1"/>
      <c r="D10" s="2"/>
      <c r="E10" s="2"/>
      <c r="F10" s="219"/>
      <c r="G10" s="220"/>
      <c r="H10" s="77"/>
      <c r="I10" s="77"/>
      <c r="J10" s="77"/>
      <c r="K10" s="77"/>
      <c r="L10" s="77"/>
      <c r="M10" s="77"/>
      <c r="N10" s="77"/>
      <c r="O10" s="3"/>
      <c r="P10" s="3"/>
      <c r="Q10" s="47"/>
      <c r="R10" s="3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71"/>
      <c r="AK10" s="71"/>
      <c r="AL10" s="71"/>
      <c r="AM10" s="71"/>
      <c r="AN10" s="71"/>
      <c r="AO10" s="71"/>
      <c r="AP10" s="71"/>
      <c r="AQ10" s="71"/>
      <c r="AR10" s="71"/>
      <c r="AS10" s="22"/>
      <c r="AT10" s="4"/>
    </row>
    <row r="11" spans="3:46" ht="69.75" x14ac:dyDescent="0.3">
      <c r="C11" s="1"/>
      <c r="D11" s="2"/>
      <c r="E11" s="2"/>
      <c r="F11" s="221" t="s">
        <v>39</v>
      </c>
      <c r="G11" s="222"/>
      <c r="H11" s="78"/>
      <c r="I11" s="64" t="s">
        <v>0</v>
      </c>
      <c r="J11" s="78"/>
      <c r="K11" s="64" t="s">
        <v>0</v>
      </c>
      <c r="L11" s="78"/>
      <c r="M11" s="64" t="s">
        <v>0</v>
      </c>
      <c r="N11" s="78"/>
      <c r="O11" s="64" t="s">
        <v>0</v>
      </c>
      <c r="P11" s="75"/>
      <c r="Q11" s="64" t="s">
        <v>0</v>
      </c>
      <c r="R11" s="75"/>
      <c r="S11" s="64" t="s">
        <v>0</v>
      </c>
      <c r="T11" s="64"/>
      <c r="U11" s="64" t="s">
        <v>0</v>
      </c>
      <c r="V11" s="64"/>
      <c r="W11" s="64" t="s">
        <v>0</v>
      </c>
      <c r="X11" s="64"/>
      <c r="Y11" s="64" t="s">
        <v>0</v>
      </c>
      <c r="Z11" s="64"/>
      <c r="AA11" s="64" t="s">
        <v>0</v>
      </c>
      <c r="AB11" s="64"/>
      <c r="AC11" s="64" t="s">
        <v>0</v>
      </c>
      <c r="AD11" s="64"/>
      <c r="AE11" s="64" t="s">
        <v>0</v>
      </c>
      <c r="AF11" s="64"/>
      <c r="AG11" s="64" t="s">
        <v>0</v>
      </c>
      <c r="AH11" s="64"/>
      <c r="AI11" s="64" t="s">
        <v>0</v>
      </c>
      <c r="AJ11" s="74"/>
      <c r="AK11" s="71"/>
      <c r="AL11" s="71"/>
      <c r="AM11" s="71"/>
      <c r="AN11" s="71"/>
      <c r="AO11" s="71"/>
      <c r="AP11" s="71"/>
      <c r="AQ11" s="71"/>
      <c r="AR11" s="71"/>
      <c r="AS11" s="22"/>
      <c r="AT11" s="4"/>
    </row>
    <row r="12" spans="3:46" x14ac:dyDescent="0.3">
      <c r="C12" s="6" t="s">
        <v>3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2"/>
      <c r="AT12" s="4"/>
    </row>
    <row r="13" spans="3:46" s="28" customFormat="1" x14ac:dyDescent="0.25">
      <c r="C13" s="24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6"/>
      <c r="R13" s="25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T13" s="27"/>
    </row>
    <row r="14" spans="3:46" s="41" customFormat="1" x14ac:dyDescent="0.3">
      <c r="C14" s="1"/>
      <c r="D14" s="8" t="s">
        <v>15</v>
      </c>
      <c r="E14" s="2"/>
      <c r="F14" s="9" t="s">
        <v>1</v>
      </c>
      <c r="G14" s="10">
        <f>SUM(I14+K14+M14+O14+Q14+S14+U14+W14+Y14+AA14+AC14+AE14+AG14+AI14)</f>
        <v>14793696497</v>
      </c>
      <c r="H14" s="9" t="s">
        <v>1</v>
      </c>
      <c r="I14" s="10">
        <v>1259391490</v>
      </c>
      <c r="J14" s="10"/>
      <c r="K14" s="10">
        <v>1168997522</v>
      </c>
      <c r="L14" s="10"/>
      <c r="M14" s="10">
        <v>1234111690</v>
      </c>
      <c r="N14" s="10"/>
      <c r="O14" s="10">
        <v>1034357973</v>
      </c>
      <c r="P14" s="9"/>
      <c r="Q14" s="10">
        <v>1165337420</v>
      </c>
      <c r="R14" s="9"/>
      <c r="S14" s="10">
        <v>1190269050</v>
      </c>
      <c r="T14" s="10"/>
      <c r="U14" s="10">
        <v>1167793977</v>
      </c>
      <c r="V14" s="10"/>
      <c r="W14" s="10">
        <v>1160581197</v>
      </c>
      <c r="X14" s="10"/>
      <c r="Y14" s="10">
        <v>1071389169</v>
      </c>
      <c r="Z14" s="10"/>
      <c r="AA14" s="10">
        <v>1010086354</v>
      </c>
      <c r="AB14" s="10"/>
      <c r="AC14" s="10">
        <v>1057049810</v>
      </c>
      <c r="AD14" s="10"/>
      <c r="AE14" s="10">
        <v>841692017</v>
      </c>
      <c r="AF14" s="10"/>
      <c r="AG14" s="10">
        <v>788680071</v>
      </c>
      <c r="AH14" s="10"/>
      <c r="AI14" s="10">
        <v>643958757</v>
      </c>
      <c r="AJ14" s="65"/>
      <c r="AK14" s="65"/>
      <c r="AL14" s="65"/>
      <c r="AM14" s="65"/>
      <c r="AN14" s="65"/>
      <c r="AO14" s="65"/>
      <c r="AP14" s="65"/>
      <c r="AQ14" s="65"/>
      <c r="AR14" s="65"/>
      <c r="AT14" s="4"/>
    </row>
    <row r="15" spans="3:46" s="41" customFormat="1" x14ac:dyDescent="0.3">
      <c r="C15" s="1"/>
      <c r="D15" s="48" t="s">
        <v>6</v>
      </c>
      <c r="E15" s="2"/>
      <c r="F15" s="2"/>
      <c r="G15" s="10">
        <f t="shared" ref="G15:G18" si="0">SUM(I15+K15+M15+O15+Q15+S15+U15+W15+Y15+AA15+AC15+AE15+AG15+AI15)</f>
        <v>14715830</v>
      </c>
      <c r="H15" s="10"/>
      <c r="I15" s="10">
        <v>700685</v>
      </c>
      <c r="J15" s="10"/>
      <c r="K15" s="10">
        <v>553789</v>
      </c>
      <c r="L15" s="10"/>
      <c r="M15" s="10">
        <v>559129</v>
      </c>
      <c r="N15" s="10"/>
      <c r="O15" s="10">
        <v>412044</v>
      </c>
      <c r="P15" s="9"/>
      <c r="Q15" s="10">
        <v>1148089</v>
      </c>
      <c r="R15" s="9"/>
      <c r="S15" s="10">
        <v>807716</v>
      </c>
      <c r="T15" s="10"/>
      <c r="U15" s="10">
        <v>822490</v>
      </c>
      <c r="V15" s="10"/>
      <c r="W15" s="10">
        <v>857962</v>
      </c>
      <c r="X15" s="10"/>
      <c r="Y15" s="10">
        <v>783078</v>
      </c>
      <c r="Z15" s="10"/>
      <c r="AA15" s="10">
        <v>797889</v>
      </c>
      <c r="AB15" s="10"/>
      <c r="AC15" s="10">
        <v>832212</v>
      </c>
      <c r="AD15" s="10"/>
      <c r="AE15" s="10">
        <v>3278099</v>
      </c>
      <c r="AF15" s="10"/>
      <c r="AG15" s="10">
        <v>1670302</v>
      </c>
      <c r="AH15" s="10"/>
      <c r="AI15" s="10">
        <v>1492346</v>
      </c>
      <c r="AJ15" s="65"/>
      <c r="AK15" s="65"/>
      <c r="AL15" s="65"/>
      <c r="AM15" s="65"/>
      <c r="AN15" s="65"/>
      <c r="AO15" s="65"/>
      <c r="AP15" s="65"/>
      <c r="AQ15" s="65"/>
      <c r="AR15" s="65"/>
      <c r="AT15" s="4"/>
    </row>
    <row r="16" spans="3:46" s="41" customFormat="1" x14ac:dyDescent="0.3">
      <c r="C16" s="1"/>
      <c r="D16" s="49" t="s">
        <v>7</v>
      </c>
      <c r="E16" s="2"/>
      <c r="F16" s="2"/>
      <c r="G16" s="10">
        <f t="shared" si="0"/>
        <v>38065140</v>
      </c>
      <c r="H16" s="10"/>
      <c r="I16" s="10">
        <v>2111343</v>
      </c>
      <c r="J16" s="10"/>
      <c r="K16" s="10">
        <v>2053976</v>
      </c>
      <c r="L16" s="10"/>
      <c r="M16" s="10">
        <v>2197535</v>
      </c>
      <c r="N16" s="10"/>
      <c r="O16" s="10">
        <v>2447041</v>
      </c>
      <c r="P16" s="9"/>
      <c r="Q16" s="10">
        <v>3132284</v>
      </c>
      <c r="R16" s="9"/>
      <c r="S16" s="10">
        <v>3398526</v>
      </c>
      <c r="T16" s="10"/>
      <c r="U16" s="10">
        <v>3434644</v>
      </c>
      <c r="V16" s="10"/>
      <c r="W16" s="10">
        <v>3764570</v>
      </c>
      <c r="X16" s="10"/>
      <c r="Y16" s="10">
        <v>4395366</v>
      </c>
      <c r="Z16" s="10"/>
      <c r="AA16" s="10">
        <v>3921876</v>
      </c>
      <c r="AB16" s="10"/>
      <c r="AC16" s="10">
        <v>1446226</v>
      </c>
      <c r="AD16" s="10"/>
      <c r="AE16" s="10"/>
      <c r="AF16" s="10"/>
      <c r="AG16" s="10">
        <v>3272875</v>
      </c>
      <c r="AH16" s="10"/>
      <c r="AI16" s="10">
        <v>2488878</v>
      </c>
      <c r="AJ16" s="65"/>
      <c r="AK16" s="65"/>
      <c r="AL16" s="65"/>
      <c r="AM16" s="65"/>
      <c r="AN16" s="65"/>
      <c r="AO16" s="65"/>
      <c r="AP16" s="65"/>
      <c r="AQ16" s="65"/>
      <c r="AR16" s="65"/>
      <c r="AT16" s="4"/>
    </row>
    <row r="17" spans="3:48" s="41" customFormat="1" x14ac:dyDescent="0.3">
      <c r="C17" s="1"/>
      <c r="D17" s="14" t="s">
        <v>32</v>
      </c>
      <c r="E17" s="2"/>
      <c r="F17" s="2"/>
      <c r="G17" s="10">
        <f t="shared" si="0"/>
        <v>1409205527</v>
      </c>
      <c r="H17" s="10"/>
      <c r="I17" s="10">
        <v>78961521</v>
      </c>
      <c r="J17" s="10"/>
      <c r="K17" s="10">
        <v>78958180</v>
      </c>
      <c r="L17" s="10"/>
      <c r="M17" s="10">
        <v>77339339</v>
      </c>
      <c r="N17" s="10"/>
      <c r="O17" s="10">
        <v>73608290</v>
      </c>
      <c r="P17" s="9"/>
      <c r="Q17" s="10">
        <v>90265403</v>
      </c>
      <c r="R17" s="9"/>
      <c r="S17" s="10">
        <v>110616182</v>
      </c>
      <c r="T17" s="10"/>
      <c r="U17" s="10">
        <v>147757521</v>
      </c>
      <c r="V17" s="10"/>
      <c r="W17" s="10">
        <v>136892541</v>
      </c>
      <c r="X17" s="10"/>
      <c r="Y17" s="10">
        <v>127678447</v>
      </c>
      <c r="Z17" s="10"/>
      <c r="AA17" s="10">
        <v>123101098</v>
      </c>
      <c r="AB17" s="10"/>
      <c r="AC17" s="10">
        <v>111190069</v>
      </c>
      <c r="AD17" s="10"/>
      <c r="AE17" s="10">
        <v>93895680</v>
      </c>
      <c r="AF17" s="10"/>
      <c r="AG17" s="10">
        <v>88693815</v>
      </c>
      <c r="AH17" s="10"/>
      <c r="AI17" s="10">
        <v>70247441</v>
      </c>
      <c r="AJ17" s="65"/>
      <c r="AK17" s="65"/>
      <c r="AL17" s="65"/>
      <c r="AM17" s="65"/>
      <c r="AN17" s="65"/>
      <c r="AO17" s="65"/>
      <c r="AP17" s="65"/>
      <c r="AQ17" s="65"/>
      <c r="AR17" s="65"/>
      <c r="AT17" s="4"/>
    </row>
    <row r="18" spans="3:48" s="41" customFormat="1" x14ac:dyDescent="0.3">
      <c r="C18" s="1"/>
      <c r="D18" s="8" t="s">
        <v>52</v>
      </c>
      <c r="E18" s="2"/>
      <c r="F18" s="2"/>
      <c r="G18" s="11">
        <f t="shared" si="0"/>
        <v>19048102</v>
      </c>
      <c r="H18" s="10"/>
      <c r="I18" s="10"/>
      <c r="J18" s="10"/>
      <c r="K18" s="10"/>
      <c r="L18" s="10"/>
      <c r="M18" s="10"/>
      <c r="N18" s="10"/>
      <c r="O18" s="10"/>
      <c r="P18" s="9"/>
      <c r="Q18" s="10"/>
      <c r="R18" s="9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>
        <v>19048102</v>
      </c>
      <c r="AF18" s="10"/>
      <c r="AG18" s="10"/>
      <c r="AH18" s="10"/>
      <c r="AI18" s="11"/>
      <c r="AJ18" s="65"/>
      <c r="AK18" s="65"/>
      <c r="AL18" s="65"/>
      <c r="AM18" s="65"/>
      <c r="AN18" s="65"/>
      <c r="AO18" s="65"/>
      <c r="AP18" s="65"/>
      <c r="AQ18" s="65"/>
      <c r="AR18" s="65"/>
      <c r="AT18" s="4"/>
    </row>
    <row r="19" spans="3:48" s="58" customFormat="1" x14ac:dyDescent="0.3">
      <c r="C19" s="50"/>
      <c r="D19" s="42"/>
      <c r="E19" s="59" t="s">
        <v>16</v>
      </c>
      <c r="F19" s="59"/>
      <c r="G19" s="32">
        <f>SUM(G14:G18)</f>
        <v>16274731096</v>
      </c>
      <c r="H19" s="32"/>
      <c r="I19" s="56">
        <f>SUM(I14:I18)</f>
        <v>1341165039</v>
      </c>
      <c r="J19" s="32"/>
      <c r="K19" s="56">
        <f>SUM(K14:K18)</f>
        <v>1250563467</v>
      </c>
      <c r="L19" s="32"/>
      <c r="M19" s="56">
        <f>SUM(M14:M18)</f>
        <v>1314207693</v>
      </c>
      <c r="N19" s="32"/>
      <c r="O19" s="56">
        <f>SUM(O14:O18)</f>
        <v>1110825348</v>
      </c>
      <c r="P19" s="42"/>
      <c r="Q19" s="56">
        <f>SUM(Q14:Q18)</f>
        <v>1259883196</v>
      </c>
      <c r="R19" s="42"/>
      <c r="S19" s="56">
        <f>SUM(S14:S18)</f>
        <v>1305091474</v>
      </c>
      <c r="T19" s="56"/>
      <c r="U19" s="56">
        <f>SUM(U14:U18)</f>
        <v>1319808632</v>
      </c>
      <c r="V19" s="56"/>
      <c r="W19" s="56">
        <f>SUM(W14:W18)</f>
        <v>1302096270</v>
      </c>
      <c r="X19" s="56"/>
      <c r="Y19" s="56">
        <f>SUM(Y14:Y18)</f>
        <v>1204246060</v>
      </c>
      <c r="Z19" s="56"/>
      <c r="AA19" s="56">
        <f>SUM(AA14:AA18)</f>
        <v>1137907217</v>
      </c>
      <c r="AB19" s="56"/>
      <c r="AC19" s="56">
        <f>SUM(AC14:AC18)</f>
        <v>1170518317</v>
      </c>
      <c r="AD19" s="56"/>
      <c r="AE19" s="56">
        <f>SUM(AE14:AE18)</f>
        <v>957913898</v>
      </c>
      <c r="AF19" s="56"/>
      <c r="AG19" s="56">
        <f>SUM(AG14:AG18)</f>
        <v>882317063</v>
      </c>
      <c r="AH19" s="32"/>
      <c r="AI19" s="32">
        <f>SUM(AI14:AI18)</f>
        <v>718187422</v>
      </c>
      <c r="AJ19" s="67"/>
      <c r="AK19" s="67"/>
      <c r="AL19" s="67"/>
      <c r="AM19" s="67"/>
      <c r="AN19" s="67"/>
      <c r="AO19" s="67"/>
      <c r="AP19" s="67"/>
      <c r="AQ19" s="67"/>
      <c r="AR19" s="67"/>
      <c r="AT19" s="57"/>
    </row>
    <row r="20" spans="3:48" ht="3.75" customHeight="1" x14ac:dyDescent="0.3">
      <c r="C20" s="1"/>
      <c r="D20" s="2"/>
      <c r="E20" s="2"/>
      <c r="F20" s="2"/>
      <c r="G20" s="2"/>
      <c r="H20" s="2"/>
      <c r="I20" s="13"/>
      <c r="J20" s="13"/>
      <c r="K20" s="13"/>
      <c r="L20" s="13"/>
      <c r="M20" s="13"/>
      <c r="N20" s="13"/>
      <c r="O20" s="13"/>
      <c r="P20" s="2"/>
      <c r="Q20" s="13"/>
      <c r="R20" s="2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22"/>
      <c r="AT20" s="4"/>
    </row>
    <row r="21" spans="3:48" x14ac:dyDescent="0.3">
      <c r="C21" s="12" t="s">
        <v>9</v>
      </c>
      <c r="D21" s="2"/>
      <c r="E21" s="2"/>
      <c r="F21" s="2"/>
      <c r="G21" s="2"/>
      <c r="H21" s="2"/>
      <c r="I21" s="13"/>
      <c r="J21" s="13"/>
      <c r="K21" s="13"/>
      <c r="L21" s="13"/>
      <c r="M21" s="13"/>
      <c r="N21" s="13"/>
      <c r="O21" s="13"/>
      <c r="P21" s="2"/>
      <c r="Q21" s="13"/>
      <c r="R21" s="2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22"/>
      <c r="AT21" s="4"/>
    </row>
    <row r="22" spans="3:48" ht="3.75" customHeight="1" x14ac:dyDescent="0.3">
      <c r="C22" s="1"/>
      <c r="D22" s="2"/>
      <c r="E22" s="2"/>
      <c r="F22" s="2"/>
      <c r="G22" s="2"/>
      <c r="H22" s="2"/>
      <c r="I22" s="13"/>
      <c r="J22" s="13"/>
      <c r="K22" s="13"/>
      <c r="L22" s="13"/>
      <c r="M22" s="13"/>
      <c r="N22" s="13"/>
      <c r="O22" s="13"/>
      <c r="P22" s="2"/>
      <c r="Q22" s="13"/>
      <c r="R22" s="2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22"/>
      <c r="AT22" s="4"/>
    </row>
    <row r="23" spans="3:48" ht="19.5" customHeight="1" x14ac:dyDescent="0.3">
      <c r="C23" s="1"/>
      <c r="D23" s="14" t="s">
        <v>10</v>
      </c>
      <c r="E23" s="2"/>
      <c r="F23" s="2"/>
      <c r="G23" s="10">
        <f>SUM(I23+K23+M23+O23+Q23+S23+U23+W23+Y23+AA23+AC23+AE23+AG23+AI23)</f>
        <v>22032269686</v>
      </c>
      <c r="H23" s="10"/>
      <c r="I23" s="10">
        <v>2269530828</v>
      </c>
      <c r="J23" s="10"/>
      <c r="K23" s="10">
        <v>2159328720</v>
      </c>
      <c r="L23" s="10"/>
      <c r="M23" s="10">
        <v>2023138911</v>
      </c>
      <c r="N23" s="10"/>
      <c r="O23" s="10">
        <v>1906554577</v>
      </c>
      <c r="P23" s="2"/>
      <c r="Q23" s="10">
        <v>1848065866</v>
      </c>
      <c r="R23" s="2"/>
      <c r="S23" s="10">
        <v>1687522713</v>
      </c>
      <c r="T23" s="10"/>
      <c r="U23" s="10">
        <v>1609426196</v>
      </c>
      <c r="V23" s="10"/>
      <c r="W23" s="10">
        <v>1509448111</v>
      </c>
      <c r="X23" s="10"/>
      <c r="Y23" s="10">
        <v>1410645273</v>
      </c>
      <c r="Z23" s="10"/>
      <c r="AA23" s="10">
        <v>1285402386</v>
      </c>
      <c r="AB23" s="10"/>
      <c r="AC23" s="10">
        <v>1222662976</v>
      </c>
      <c r="AD23" s="10"/>
      <c r="AE23" s="10">
        <v>1117802807</v>
      </c>
      <c r="AF23" s="10"/>
      <c r="AG23" s="10">
        <v>1018886735</v>
      </c>
      <c r="AH23" s="10"/>
      <c r="AI23" s="10">
        <v>963853587</v>
      </c>
      <c r="AJ23" s="10"/>
      <c r="AK23" s="10"/>
      <c r="AL23" s="10"/>
      <c r="AM23" s="10"/>
      <c r="AN23" s="10"/>
      <c r="AO23" s="10"/>
      <c r="AP23" s="10"/>
      <c r="AQ23" s="10"/>
      <c r="AR23" s="10"/>
      <c r="AS23" s="22"/>
      <c r="AT23" s="4"/>
    </row>
    <row r="24" spans="3:48" ht="19.5" customHeight="1" x14ac:dyDescent="0.3">
      <c r="C24" s="1"/>
      <c r="D24" s="8" t="s">
        <v>44</v>
      </c>
      <c r="E24" s="2"/>
      <c r="F24" s="2"/>
      <c r="G24" s="10">
        <f t="shared" ref="G24:G27" si="1">SUM(I24+K24+M24+O24+Q24+S24+U24+W24+Y24+AA24+AC24+AE24+AG24+AI24)</f>
        <v>1030</v>
      </c>
      <c r="H24" s="10"/>
      <c r="I24" s="10"/>
      <c r="J24" s="10"/>
      <c r="K24" s="10"/>
      <c r="L24" s="10"/>
      <c r="M24" s="10"/>
      <c r="N24" s="10"/>
      <c r="O24" s="10"/>
      <c r="P24" s="2"/>
      <c r="Q24" s="10"/>
      <c r="R24" s="2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>
        <v>1030</v>
      </c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22"/>
      <c r="AT24" s="4"/>
    </row>
    <row r="25" spans="3:48" ht="19.5" customHeight="1" x14ac:dyDescent="0.3">
      <c r="C25" s="1"/>
      <c r="D25" s="14" t="s">
        <v>17</v>
      </c>
      <c r="E25" s="2"/>
      <c r="F25" s="2"/>
      <c r="G25" s="10">
        <f t="shared" si="1"/>
        <v>1636</v>
      </c>
      <c r="H25" s="10"/>
      <c r="I25" s="10"/>
      <c r="J25" s="10"/>
      <c r="K25" s="10"/>
      <c r="L25" s="10"/>
      <c r="M25" s="10"/>
      <c r="N25" s="10"/>
      <c r="O25" s="10"/>
      <c r="P25" s="2"/>
      <c r="Q25" s="10"/>
      <c r="R25" s="2"/>
      <c r="S25" s="10">
        <v>1636</v>
      </c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22"/>
      <c r="AT25" s="4"/>
    </row>
    <row r="26" spans="3:48" ht="19.5" customHeight="1" x14ac:dyDescent="0.3">
      <c r="C26" s="1"/>
      <c r="D26" s="8" t="s">
        <v>33</v>
      </c>
      <c r="E26" s="2"/>
      <c r="F26" s="2"/>
      <c r="G26" s="10">
        <f t="shared" si="1"/>
        <v>76347962</v>
      </c>
      <c r="H26" s="10"/>
      <c r="I26" s="10">
        <v>5884745</v>
      </c>
      <c r="J26" s="10"/>
      <c r="K26" s="10">
        <v>7415956</v>
      </c>
      <c r="L26" s="10"/>
      <c r="M26" s="10">
        <v>9036206</v>
      </c>
      <c r="N26" s="10"/>
      <c r="O26" s="10">
        <v>12067710</v>
      </c>
      <c r="P26" s="2"/>
      <c r="Q26" s="10">
        <v>10786074</v>
      </c>
      <c r="R26" s="2"/>
      <c r="S26" s="10">
        <v>10136799</v>
      </c>
      <c r="T26" s="10"/>
      <c r="U26" s="10">
        <v>7484583</v>
      </c>
      <c r="V26" s="10"/>
      <c r="W26" s="10">
        <v>4241156</v>
      </c>
      <c r="X26" s="10"/>
      <c r="Y26" s="10">
        <v>3075199</v>
      </c>
      <c r="Z26" s="10"/>
      <c r="AA26" s="10">
        <v>3157070</v>
      </c>
      <c r="AB26" s="10"/>
      <c r="AC26" s="10">
        <v>1860656</v>
      </c>
      <c r="AD26" s="10"/>
      <c r="AE26" s="65"/>
      <c r="AF26" s="65"/>
      <c r="AG26" s="10">
        <v>715752</v>
      </c>
      <c r="AH26" s="10"/>
      <c r="AI26" s="10">
        <v>486056</v>
      </c>
      <c r="AJ26" s="65"/>
      <c r="AK26" s="65"/>
      <c r="AL26" s="65"/>
      <c r="AM26" s="65"/>
      <c r="AN26" s="65"/>
      <c r="AO26" s="65"/>
      <c r="AP26" s="10"/>
      <c r="AQ26" s="10"/>
      <c r="AR26" s="10"/>
      <c r="AS26" s="22"/>
      <c r="AT26" s="4"/>
    </row>
    <row r="27" spans="3:48" ht="19.5" customHeight="1" x14ac:dyDescent="0.3">
      <c r="C27" s="1"/>
      <c r="D27" s="14" t="s">
        <v>18</v>
      </c>
      <c r="E27" s="2"/>
      <c r="F27" s="2"/>
      <c r="G27" s="11">
        <f t="shared" si="1"/>
        <v>1791394</v>
      </c>
      <c r="H27" s="10"/>
      <c r="I27" s="10">
        <v>108315</v>
      </c>
      <c r="J27" s="10"/>
      <c r="K27" s="10">
        <v>107572</v>
      </c>
      <c r="L27" s="10"/>
      <c r="M27" s="10">
        <v>107313</v>
      </c>
      <c r="N27" s="10"/>
      <c r="O27" s="10">
        <v>108980</v>
      </c>
      <c r="P27" s="2"/>
      <c r="Q27" s="10">
        <v>117241</v>
      </c>
      <c r="R27" s="2"/>
      <c r="S27" s="10">
        <v>110887</v>
      </c>
      <c r="T27" s="10"/>
      <c r="U27" s="10">
        <v>110936</v>
      </c>
      <c r="V27" s="10"/>
      <c r="W27" s="10">
        <v>119635</v>
      </c>
      <c r="X27" s="10"/>
      <c r="Y27" s="10">
        <v>113882</v>
      </c>
      <c r="Z27" s="10"/>
      <c r="AA27" s="10">
        <v>-76071</v>
      </c>
      <c r="AB27" s="10"/>
      <c r="AC27" s="10">
        <v>61610</v>
      </c>
      <c r="AD27" s="10"/>
      <c r="AE27" s="10">
        <v>141909</v>
      </c>
      <c r="AF27" s="10"/>
      <c r="AG27" s="10">
        <v>227637</v>
      </c>
      <c r="AH27" s="10"/>
      <c r="AI27" s="11">
        <v>431548</v>
      </c>
      <c r="AJ27" s="65"/>
      <c r="AK27" s="65"/>
      <c r="AL27" s="65"/>
      <c r="AM27" s="65"/>
      <c r="AN27" s="65"/>
      <c r="AO27" s="65"/>
      <c r="AP27" s="10"/>
      <c r="AQ27" s="10"/>
      <c r="AR27" s="10"/>
      <c r="AS27" s="22"/>
      <c r="AT27" s="4"/>
    </row>
    <row r="28" spans="3:48" s="58" customFormat="1" ht="19.5" customHeight="1" x14ac:dyDescent="0.3">
      <c r="C28" s="50"/>
      <c r="D28" s="42"/>
      <c r="E28" s="29" t="s">
        <v>19</v>
      </c>
      <c r="F28" s="29"/>
      <c r="G28" s="32">
        <f>SUM(G23:G27)</f>
        <v>22110411708</v>
      </c>
      <c r="H28" s="32"/>
      <c r="I28" s="56">
        <f>SUM(I23:I27)</f>
        <v>2275523888</v>
      </c>
      <c r="J28" s="32"/>
      <c r="K28" s="56">
        <f>SUM(K23:K27)</f>
        <v>2166852248</v>
      </c>
      <c r="L28" s="32"/>
      <c r="M28" s="56">
        <f>SUM(M23:M27)</f>
        <v>2032282430</v>
      </c>
      <c r="N28" s="32"/>
      <c r="O28" s="56">
        <f>SUM(O23:O27)</f>
        <v>1918731267</v>
      </c>
      <c r="P28" s="42"/>
      <c r="Q28" s="56">
        <f>SUM(Q23:Q27)</f>
        <v>1858969181</v>
      </c>
      <c r="R28" s="42"/>
      <c r="S28" s="56">
        <f>SUM(S23:S27)</f>
        <v>1697772035</v>
      </c>
      <c r="T28" s="56"/>
      <c r="U28" s="56">
        <f>SUM(U23:U27)</f>
        <v>1617021715</v>
      </c>
      <c r="V28" s="56"/>
      <c r="W28" s="56">
        <f>SUM(W23:W27)</f>
        <v>1513808902</v>
      </c>
      <c r="X28" s="56"/>
      <c r="Y28" s="56">
        <f>SUM(Y23:Y27)</f>
        <v>1413834354</v>
      </c>
      <c r="Z28" s="56"/>
      <c r="AA28" s="56">
        <f>SUM(AA23:AA27)</f>
        <v>1288483385</v>
      </c>
      <c r="AB28" s="56"/>
      <c r="AC28" s="56">
        <f>SUM(AC23:AC27)</f>
        <v>1224585242</v>
      </c>
      <c r="AD28" s="56"/>
      <c r="AE28" s="56">
        <f>SUM(AE23:AE27)</f>
        <v>1117945746</v>
      </c>
      <c r="AF28" s="56"/>
      <c r="AG28" s="56">
        <f>SUM(AG23:AG27)</f>
        <v>1019830124</v>
      </c>
      <c r="AH28" s="32"/>
      <c r="AI28" s="32">
        <f>SUM(AI23:AI27)</f>
        <v>964771191</v>
      </c>
      <c r="AJ28" s="32"/>
      <c r="AK28" s="32"/>
      <c r="AL28" s="32"/>
      <c r="AM28" s="32"/>
      <c r="AN28" s="32"/>
      <c r="AO28" s="32"/>
      <c r="AP28" s="32"/>
      <c r="AQ28" s="32"/>
      <c r="AR28" s="32"/>
      <c r="AT28" s="57"/>
    </row>
    <row r="29" spans="3:48" ht="3.75" customHeight="1" x14ac:dyDescent="0.3">
      <c r="C29" s="1"/>
      <c r="D29" s="2"/>
      <c r="E29" s="14"/>
      <c r="F29" s="14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18"/>
      <c r="AJ29" s="2"/>
      <c r="AK29" s="2"/>
      <c r="AL29" s="2"/>
      <c r="AM29" s="2"/>
      <c r="AN29" s="2"/>
      <c r="AO29" s="2"/>
      <c r="AP29" s="2"/>
      <c r="AQ29" s="2"/>
      <c r="AR29" s="2"/>
      <c r="AS29" s="22"/>
      <c r="AT29" s="4"/>
      <c r="AV29" s="14"/>
    </row>
    <row r="30" spans="3:48" s="58" customFormat="1" x14ac:dyDescent="0.3">
      <c r="C30" s="60" t="s">
        <v>35</v>
      </c>
      <c r="D30" s="42"/>
      <c r="E30" s="29"/>
      <c r="F30" s="29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T30" s="57"/>
      <c r="AV30" s="29"/>
    </row>
    <row r="31" spans="3:48" s="58" customFormat="1" ht="20.25" customHeight="1" x14ac:dyDescent="0.3">
      <c r="C31" s="61" t="s">
        <v>36</v>
      </c>
      <c r="D31" s="42"/>
      <c r="E31" s="29"/>
      <c r="F31" s="29"/>
      <c r="G31" s="43">
        <f>G19-G28</f>
        <v>-5835680612</v>
      </c>
      <c r="H31" s="43"/>
      <c r="I31" s="43">
        <f>I19-I28</f>
        <v>-934358849</v>
      </c>
      <c r="J31" s="43"/>
      <c r="K31" s="43">
        <f>K19-K28</f>
        <v>-916288781</v>
      </c>
      <c r="L31" s="43"/>
      <c r="M31" s="43">
        <f>M19-M28</f>
        <v>-718074737</v>
      </c>
      <c r="N31" s="43"/>
      <c r="O31" s="43">
        <f>O19-O28</f>
        <v>-807905919</v>
      </c>
      <c r="P31" s="42"/>
      <c r="Q31" s="43">
        <f>Q19-Q28</f>
        <v>-599085985</v>
      </c>
      <c r="R31" s="42"/>
      <c r="S31" s="43">
        <f>S19-S28</f>
        <v>-392680561</v>
      </c>
      <c r="T31" s="43"/>
      <c r="U31" s="43">
        <f>U19-U28</f>
        <v>-297213083</v>
      </c>
      <c r="V31" s="43"/>
      <c r="W31" s="43">
        <f>W19-W28</f>
        <v>-211712632</v>
      </c>
      <c r="X31" s="43"/>
      <c r="Y31" s="43">
        <f>Y19-Y28</f>
        <v>-209588294</v>
      </c>
      <c r="Z31" s="43"/>
      <c r="AA31" s="43">
        <f>AA19-AA28</f>
        <v>-150576168</v>
      </c>
      <c r="AB31" s="43"/>
      <c r="AC31" s="43">
        <f>AC19-AC28</f>
        <v>-54066925</v>
      </c>
      <c r="AD31" s="43"/>
      <c r="AE31" s="43">
        <f>AE19-AE28</f>
        <v>-160031848</v>
      </c>
      <c r="AF31" s="43"/>
      <c r="AG31" s="43">
        <f>AG19-AG28</f>
        <v>-137513061</v>
      </c>
      <c r="AH31" s="43"/>
      <c r="AI31" s="43">
        <f>AI19-AI28</f>
        <v>-246583769</v>
      </c>
      <c r="AJ31" s="43"/>
      <c r="AK31" s="43"/>
      <c r="AL31" s="43"/>
      <c r="AM31" s="43"/>
      <c r="AN31" s="43"/>
      <c r="AO31" s="43"/>
      <c r="AP31" s="43"/>
      <c r="AQ31" s="43"/>
      <c r="AR31" s="43"/>
      <c r="AT31" s="57"/>
    </row>
    <row r="32" spans="3:48" ht="19.5" customHeight="1" x14ac:dyDescent="0.3">
      <c r="C32" s="12" t="s">
        <v>20</v>
      </c>
      <c r="D32" s="2"/>
      <c r="E32" s="2"/>
      <c r="F32" s="2"/>
      <c r="G32" s="2"/>
      <c r="H32" s="2"/>
      <c r="I32" s="7"/>
      <c r="J32" s="7"/>
      <c r="K32" s="7"/>
      <c r="L32" s="7"/>
      <c r="M32" s="7"/>
      <c r="N32" s="7"/>
      <c r="O32" s="7"/>
      <c r="P32" s="2"/>
      <c r="Q32" s="7"/>
      <c r="R32" s="2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22"/>
      <c r="AT32" s="4"/>
    </row>
    <row r="33" spans="3:46" ht="6" customHeight="1" x14ac:dyDescent="0.3">
      <c r="C33" s="1"/>
      <c r="D33" s="2"/>
      <c r="E33" s="2"/>
      <c r="F33" s="2"/>
      <c r="G33" s="2"/>
      <c r="H33" s="2"/>
      <c r="I33" s="7"/>
      <c r="J33" s="7"/>
      <c r="K33" s="7"/>
      <c r="L33" s="7"/>
      <c r="M33" s="7"/>
      <c r="N33" s="7"/>
      <c r="O33" s="7"/>
      <c r="P33" s="2"/>
      <c r="Q33" s="7"/>
      <c r="R33" s="2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22"/>
      <c r="AT33" s="4"/>
    </row>
    <row r="34" spans="3:46" ht="19.5" customHeight="1" x14ac:dyDescent="0.3">
      <c r="C34" s="1"/>
      <c r="D34" s="8" t="s">
        <v>21</v>
      </c>
      <c r="E34" s="2"/>
      <c r="F34" s="2"/>
      <c r="G34" s="10">
        <f>SUM(I34+K34+M34+O34+Q34+S34+U34+W34+Y34+AA34+AC34+AE34+AG34+AI34)</f>
        <v>1237959312</v>
      </c>
      <c r="H34" s="10"/>
      <c r="I34" s="10">
        <v>70934942</v>
      </c>
      <c r="J34" s="10"/>
      <c r="K34" s="10">
        <v>67590959</v>
      </c>
      <c r="L34" s="10"/>
      <c r="M34" s="10">
        <v>81101811</v>
      </c>
      <c r="N34" s="10"/>
      <c r="O34" s="10">
        <v>109540430</v>
      </c>
      <c r="P34" s="2"/>
      <c r="Q34" s="10">
        <v>133208089</v>
      </c>
      <c r="R34" s="2"/>
      <c r="S34" s="10">
        <v>124843648</v>
      </c>
      <c r="T34" s="10"/>
      <c r="U34" s="10">
        <v>105422273</v>
      </c>
      <c r="V34" s="10"/>
      <c r="W34" s="10">
        <v>92181326</v>
      </c>
      <c r="X34" s="10"/>
      <c r="Y34" s="10">
        <v>83987786</v>
      </c>
      <c r="Z34" s="10"/>
      <c r="AA34" s="10">
        <v>79437499</v>
      </c>
      <c r="AB34" s="10"/>
      <c r="AC34" s="10">
        <v>84221895</v>
      </c>
      <c r="AD34" s="10"/>
      <c r="AE34" s="10">
        <v>66899378</v>
      </c>
      <c r="AF34" s="10"/>
      <c r="AG34" s="10">
        <v>73341491</v>
      </c>
      <c r="AH34" s="10"/>
      <c r="AI34" s="10">
        <v>65247785</v>
      </c>
      <c r="AJ34" s="10"/>
      <c r="AK34" s="10"/>
      <c r="AL34" s="10"/>
      <c r="AM34" s="10"/>
      <c r="AN34" s="10"/>
      <c r="AO34" s="10"/>
      <c r="AP34" s="10"/>
      <c r="AQ34" s="10"/>
      <c r="AR34" s="10"/>
      <c r="AS34" s="22"/>
      <c r="AT34" s="4"/>
    </row>
    <row r="35" spans="3:46" ht="19.5" customHeight="1" x14ac:dyDescent="0.3">
      <c r="C35" s="1"/>
      <c r="D35" s="14" t="s">
        <v>13</v>
      </c>
      <c r="E35" s="2"/>
      <c r="F35" s="2"/>
      <c r="G35" s="10">
        <f t="shared" ref="G35:G38" si="2">SUM(I35+K35+M35+O35+Q35+S35+U35+W35+Y35+AA35+AC35+AE35+AG35+AI35)</f>
        <v>264503783</v>
      </c>
      <c r="H35" s="10"/>
      <c r="I35" s="10">
        <v>15268833</v>
      </c>
      <c r="J35" s="10"/>
      <c r="K35" s="10">
        <v>12236348</v>
      </c>
      <c r="L35" s="10"/>
      <c r="M35" s="10">
        <v>20722482</v>
      </c>
      <c r="N35" s="10"/>
      <c r="O35" s="10">
        <v>23129782</v>
      </c>
      <c r="P35" s="2"/>
      <c r="Q35" s="10">
        <v>13676785</v>
      </c>
      <c r="R35" s="2"/>
      <c r="S35" s="10">
        <v>13803514</v>
      </c>
      <c r="T35" s="10"/>
      <c r="U35" s="10">
        <v>15786537</v>
      </c>
      <c r="V35" s="10"/>
      <c r="W35" s="10">
        <v>9979024</v>
      </c>
      <c r="X35" s="10"/>
      <c r="Y35" s="10">
        <v>10213868</v>
      </c>
      <c r="Z35" s="10"/>
      <c r="AA35" s="10">
        <v>9400919</v>
      </c>
      <c r="AB35" s="10"/>
      <c r="AC35" s="10">
        <v>4813865</v>
      </c>
      <c r="AD35" s="10"/>
      <c r="AE35" s="10">
        <v>98749477</v>
      </c>
      <c r="AF35" s="10"/>
      <c r="AG35" s="10">
        <v>12139420</v>
      </c>
      <c r="AH35" s="10"/>
      <c r="AI35" s="10">
        <v>4582929</v>
      </c>
      <c r="AJ35" s="10"/>
      <c r="AK35" s="10"/>
      <c r="AL35" s="10"/>
      <c r="AM35" s="10"/>
      <c r="AN35" s="10"/>
      <c r="AO35" s="10"/>
      <c r="AP35" s="10"/>
      <c r="AQ35" s="10"/>
      <c r="AR35" s="10"/>
      <c r="AS35" s="22"/>
      <c r="AT35" s="4"/>
    </row>
    <row r="36" spans="3:46" ht="19.5" customHeight="1" x14ac:dyDescent="0.3">
      <c r="C36" s="1"/>
      <c r="D36" s="14" t="s">
        <v>43</v>
      </c>
      <c r="E36" s="2"/>
      <c r="F36" s="2"/>
      <c r="G36" s="10">
        <f t="shared" si="2"/>
        <v>616454</v>
      </c>
      <c r="H36" s="10"/>
      <c r="I36" s="10"/>
      <c r="J36" s="10"/>
      <c r="K36" s="10"/>
      <c r="L36" s="10"/>
      <c r="M36" s="10"/>
      <c r="N36" s="10"/>
      <c r="O36" s="10"/>
      <c r="P36" s="2"/>
      <c r="Q36" s="10"/>
      <c r="R36" s="2"/>
      <c r="S36" s="10"/>
      <c r="T36" s="10"/>
      <c r="U36" s="10"/>
      <c r="V36" s="10"/>
      <c r="W36" s="10"/>
      <c r="X36" s="10"/>
      <c r="Y36" s="10"/>
      <c r="Z36" s="10"/>
      <c r="AA36" s="10">
        <v>291496</v>
      </c>
      <c r="AB36" s="10"/>
      <c r="AC36" s="10">
        <v>44695</v>
      </c>
      <c r="AD36" s="10"/>
      <c r="AE36" s="10"/>
      <c r="AF36" s="10"/>
      <c r="AG36" s="10"/>
      <c r="AH36" s="10"/>
      <c r="AI36" s="10">
        <v>280263</v>
      </c>
      <c r="AJ36" s="10"/>
      <c r="AK36" s="10"/>
      <c r="AL36" s="10"/>
      <c r="AM36" s="10"/>
      <c r="AN36" s="10"/>
      <c r="AO36" s="10"/>
      <c r="AP36" s="10"/>
      <c r="AQ36" s="10"/>
      <c r="AR36" s="10"/>
      <c r="AS36" s="22"/>
      <c r="AT36" s="4"/>
    </row>
    <row r="37" spans="3:46" ht="19.5" customHeight="1" x14ac:dyDescent="0.3">
      <c r="C37" s="1"/>
      <c r="D37" s="8" t="s">
        <v>45</v>
      </c>
      <c r="E37" s="2"/>
      <c r="F37" s="2"/>
      <c r="G37" s="10">
        <f t="shared" si="2"/>
        <v>22561615</v>
      </c>
      <c r="H37" s="10"/>
      <c r="I37" s="10"/>
      <c r="J37" s="10"/>
      <c r="K37" s="10"/>
      <c r="L37" s="10"/>
      <c r="M37" s="10"/>
      <c r="N37" s="10"/>
      <c r="O37" s="10"/>
      <c r="P37" s="2"/>
      <c r="Q37" s="10"/>
      <c r="R37" s="2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>
        <v>22561615</v>
      </c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22"/>
      <c r="AT37" s="4"/>
    </row>
    <row r="38" spans="3:46" ht="19.5" customHeight="1" x14ac:dyDescent="0.3">
      <c r="C38" s="1"/>
      <c r="D38" s="8" t="s">
        <v>22</v>
      </c>
      <c r="E38" s="2"/>
      <c r="F38" s="2"/>
      <c r="G38" s="10">
        <f t="shared" si="2"/>
        <v>0</v>
      </c>
      <c r="H38" s="10"/>
      <c r="I38" s="65"/>
      <c r="J38" s="65"/>
      <c r="K38" s="65"/>
      <c r="L38" s="65"/>
      <c r="M38" s="65"/>
      <c r="N38" s="65"/>
      <c r="O38" s="65"/>
      <c r="P38" s="2"/>
      <c r="Q38" s="65"/>
      <c r="R38" s="2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6"/>
      <c r="AJ38" s="65"/>
      <c r="AK38" s="65"/>
      <c r="AL38" s="65"/>
      <c r="AM38" s="65"/>
      <c r="AN38" s="65"/>
      <c r="AO38" s="65"/>
      <c r="AP38" s="65"/>
      <c r="AQ38" s="65"/>
      <c r="AR38" s="65"/>
      <c r="AS38" s="22"/>
      <c r="AT38" s="4"/>
    </row>
    <row r="39" spans="3:46" ht="4.5" customHeight="1" x14ac:dyDescent="0.3">
      <c r="C39" s="1"/>
      <c r="D39" s="2"/>
      <c r="E39" s="2"/>
      <c r="F39" s="2"/>
      <c r="G39" s="31"/>
      <c r="H39" s="2"/>
      <c r="I39" s="20"/>
      <c r="J39" s="10"/>
      <c r="K39" s="20"/>
      <c r="L39" s="10"/>
      <c r="M39" s="20"/>
      <c r="N39" s="10"/>
      <c r="O39" s="20"/>
      <c r="P39" s="2"/>
      <c r="Q39" s="20"/>
      <c r="R39" s="2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22"/>
      <c r="AT39" s="4"/>
    </row>
    <row r="40" spans="3:46" x14ac:dyDescent="0.3">
      <c r="C40" s="1"/>
      <c r="D40" s="2"/>
      <c r="E40" s="14" t="s">
        <v>23</v>
      </c>
      <c r="F40" s="14"/>
      <c r="G40" s="10">
        <f>G34+G35-G38+G36-G37</f>
        <v>1480517934</v>
      </c>
      <c r="H40" s="10"/>
      <c r="I40" s="10">
        <f>SUM(I34:I39)</f>
        <v>86203775</v>
      </c>
      <c r="J40" s="10"/>
      <c r="K40" s="10">
        <f>SUM(K34:K39)</f>
        <v>79827307</v>
      </c>
      <c r="L40" s="10"/>
      <c r="M40" s="10">
        <f>SUM(M34:M39)</f>
        <v>101824293</v>
      </c>
      <c r="N40" s="10"/>
      <c r="O40" s="10">
        <f>SUM(O34:O39)</f>
        <v>132670212</v>
      </c>
      <c r="P40" s="2"/>
      <c r="Q40" s="10">
        <f>Q34+Q35-Q38+Q36-Q37</f>
        <v>146884874</v>
      </c>
      <c r="R40" s="2"/>
      <c r="S40" s="10">
        <f>S34+S35-S38+S36-S37</f>
        <v>138647162</v>
      </c>
      <c r="T40" s="10"/>
      <c r="U40" s="10">
        <f>U34+U35-U38+U36-U37</f>
        <v>121208810</v>
      </c>
      <c r="V40" s="10"/>
      <c r="W40" s="10">
        <f>W34+W35-W38+W36-W37</f>
        <v>102160350</v>
      </c>
      <c r="X40" s="10"/>
      <c r="Y40" s="10">
        <f>Y34+Y35-Y38+Y36-Y37</f>
        <v>94201654</v>
      </c>
      <c r="Z40" s="10"/>
      <c r="AA40" s="10">
        <f>AA34+AA35-AA38+AA36-AA37</f>
        <v>89129914</v>
      </c>
      <c r="AB40" s="10"/>
      <c r="AC40" s="10">
        <f>AC34+AC35-AC38+AC36-AC37</f>
        <v>89080455</v>
      </c>
      <c r="AD40" s="10"/>
      <c r="AE40" s="10">
        <f>AE34+AE35-AE38+AE36-AE37</f>
        <v>143087240</v>
      </c>
      <c r="AF40" s="10"/>
      <c r="AG40" s="10">
        <f>AG34+AG35-AG38+AG36-AG37</f>
        <v>85480911</v>
      </c>
      <c r="AH40" s="10"/>
      <c r="AI40" s="10">
        <f>AI34+AI35-AI38+AI36-AI37</f>
        <v>70110977</v>
      </c>
      <c r="AJ40" s="10"/>
      <c r="AK40" s="10"/>
      <c r="AL40" s="10"/>
      <c r="AM40" s="10"/>
      <c r="AN40" s="10"/>
      <c r="AO40" s="10"/>
      <c r="AP40" s="10"/>
      <c r="AQ40" s="10"/>
      <c r="AR40" s="10"/>
      <c r="AS40" s="22"/>
      <c r="AT40" s="4"/>
    </row>
    <row r="41" spans="3:46" ht="4.5" customHeight="1" x14ac:dyDescent="0.3">
      <c r="C41" s="1"/>
      <c r="D41" s="2"/>
      <c r="E41" s="29"/>
      <c r="F41" s="29"/>
      <c r="G41" s="18"/>
      <c r="H41" s="2"/>
      <c r="I41" s="18"/>
      <c r="J41" s="2"/>
      <c r="K41" s="18"/>
      <c r="L41" s="2"/>
      <c r="M41" s="18"/>
      <c r="N41" s="2"/>
      <c r="O41" s="18"/>
      <c r="P41" s="2"/>
      <c r="Q41" s="18"/>
      <c r="R41" s="2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21"/>
      <c r="AJ41" s="15"/>
      <c r="AK41" s="15"/>
      <c r="AL41" s="15"/>
      <c r="AM41" s="15"/>
      <c r="AN41" s="15"/>
      <c r="AO41" s="15"/>
      <c r="AP41" s="15"/>
      <c r="AQ41" s="15"/>
      <c r="AR41" s="15"/>
      <c r="AS41" s="22"/>
      <c r="AT41" s="4"/>
    </row>
    <row r="42" spans="3:46" ht="6.75" customHeight="1" x14ac:dyDescent="0.3">
      <c r="C42" s="1"/>
      <c r="D42" s="2"/>
      <c r="E42" s="29"/>
      <c r="F42" s="29"/>
      <c r="G42" s="2"/>
      <c r="H42" s="2"/>
      <c r="I42" s="15"/>
      <c r="J42" s="15"/>
      <c r="K42" s="15"/>
      <c r="L42" s="15"/>
      <c r="M42" s="15"/>
      <c r="N42" s="15"/>
      <c r="O42" s="15"/>
      <c r="P42" s="2"/>
      <c r="Q42" s="15"/>
      <c r="R42" s="2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22"/>
      <c r="AT42" s="4"/>
    </row>
    <row r="43" spans="3:46" x14ac:dyDescent="0.3">
      <c r="C43" s="1"/>
      <c r="D43" s="14"/>
      <c r="E43" s="29" t="s">
        <v>31</v>
      </c>
      <c r="F43" s="14"/>
      <c r="G43" s="43">
        <f>G31+G40</f>
        <v>-4355162678</v>
      </c>
      <c r="H43" s="43"/>
      <c r="I43" s="43">
        <f>I31+I40</f>
        <v>-848155074</v>
      </c>
      <c r="J43" s="43"/>
      <c r="K43" s="43">
        <f>K31+K40</f>
        <v>-836461474</v>
      </c>
      <c r="L43" s="43"/>
      <c r="M43" s="43">
        <f>M31+M40</f>
        <v>-616250444</v>
      </c>
      <c r="N43" s="43"/>
      <c r="O43" s="43">
        <f>O31+O40</f>
        <v>-675235707</v>
      </c>
      <c r="P43" s="2"/>
      <c r="Q43" s="43">
        <f>Q31+Q40</f>
        <v>-452201111</v>
      </c>
      <c r="R43" s="2"/>
      <c r="S43" s="43">
        <f>S31+S40</f>
        <v>-254033399</v>
      </c>
      <c r="T43" s="43"/>
      <c r="U43" s="43">
        <f>U31+U40</f>
        <v>-176004273</v>
      </c>
      <c r="V43" s="43"/>
      <c r="W43" s="43">
        <f>W31+W40</f>
        <v>-109552282</v>
      </c>
      <c r="X43" s="43"/>
      <c r="Y43" s="43">
        <f>Y31+Y40</f>
        <v>-115386640</v>
      </c>
      <c r="Z43" s="43"/>
      <c r="AA43" s="43">
        <f>AA31+AA40</f>
        <v>-61446254</v>
      </c>
      <c r="AB43" s="43"/>
      <c r="AC43" s="43">
        <f>AC31+AC40</f>
        <v>35013530</v>
      </c>
      <c r="AD43" s="43"/>
      <c r="AE43" s="43">
        <f>AE31+AE40</f>
        <v>-16944608</v>
      </c>
      <c r="AF43" s="43"/>
      <c r="AG43" s="43">
        <f>AG31+AG40</f>
        <v>-52032150</v>
      </c>
      <c r="AH43" s="43"/>
      <c r="AI43" s="43">
        <f>AI31+AI40</f>
        <v>-176472792</v>
      </c>
      <c r="AJ43" s="43"/>
      <c r="AK43" s="43"/>
      <c r="AL43" s="43"/>
      <c r="AM43" s="43"/>
      <c r="AN43" s="43"/>
      <c r="AO43" s="43"/>
      <c r="AP43" s="43"/>
      <c r="AQ43" s="43"/>
      <c r="AR43" s="43"/>
      <c r="AS43" s="22"/>
      <c r="AT43" s="4"/>
    </row>
    <row r="44" spans="3:46" ht="6" customHeight="1" x14ac:dyDescent="0.3">
      <c r="C44" s="1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2"/>
      <c r="AT44" s="4"/>
    </row>
    <row r="45" spans="3:46" x14ac:dyDescent="0.3">
      <c r="C45" s="6" t="s">
        <v>11</v>
      </c>
      <c r="D45" s="2"/>
      <c r="E45" s="2"/>
      <c r="F45" s="2"/>
      <c r="G45" s="2"/>
      <c r="H45" s="2"/>
      <c r="I45" s="7"/>
      <c r="J45" s="7"/>
      <c r="K45" s="7"/>
      <c r="L45" s="7"/>
      <c r="M45" s="7"/>
      <c r="N45" s="7"/>
      <c r="O45" s="7"/>
      <c r="P45" s="2"/>
      <c r="Q45" s="7"/>
      <c r="R45" s="2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22"/>
      <c r="AT45" s="4"/>
    </row>
    <row r="46" spans="3:46" x14ac:dyDescent="0.3">
      <c r="C46" s="1"/>
      <c r="D46" s="2"/>
      <c r="E46" s="2"/>
      <c r="F46" s="2"/>
      <c r="G46" s="2"/>
      <c r="H46" s="2"/>
      <c r="I46" s="7"/>
      <c r="J46" s="7"/>
      <c r="K46" s="7"/>
      <c r="L46" s="7"/>
      <c r="M46" s="7"/>
      <c r="N46" s="7"/>
      <c r="O46" s="7"/>
      <c r="P46" s="2"/>
      <c r="Q46" s="7"/>
      <c r="R46" s="2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22"/>
      <c r="AT46" s="4"/>
    </row>
    <row r="47" spans="3:46" x14ac:dyDescent="0.3">
      <c r="C47" s="1"/>
      <c r="D47" s="8" t="s">
        <v>12</v>
      </c>
      <c r="E47" s="2"/>
      <c r="F47" s="2"/>
      <c r="G47" s="10">
        <f>SUM(I47+K47+M47+O47+Q47+S47+U47+W47+Y47+AA47+AC47+AE47+AG47+AI47)</f>
        <v>1603806175</v>
      </c>
      <c r="H47" s="10"/>
      <c r="I47" s="11">
        <v>150561967</v>
      </c>
      <c r="J47" s="10"/>
      <c r="K47" s="11">
        <v>146592630</v>
      </c>
      <c r="L47" s="10"/>
      <c r="M47" s="11">
        <v>148111483</v>
      </c>
      <c r="N47" s="10"/>
      <c r="O47" s="11">
        <v>148217078</v>
      </c>
      <c r="P47" s="2"/>
      <c r="Q47" s="11">
        <v>179391433</v>
      </c>
      <c r="R47" s="2"/>
      <c r="S47" s="11">
        <v>148504432</v>
      </c>
      <c r="T47" s="11"/>
      <c r="U47" s="11">
        <v>152444164</v>
      </c>
      <c r="V47" s="11"/>
      <c r="W47" s="11">
        <v>148719171</v>
      </c>
      <c r="X47" s="11"/>
      <c r="Y47" s="11">
        <v>158711964</v>
      </c>
      <c r="Z47" s="11"/>
      <c r="AA47" s="11">
        <v>70006890</v>
      </c>
      <c r="AB47" s="11"/>
      <c r="AC47" s="11">
        <v>67565945</v>
      </c>
      <c r="AD47" s="11"/>
      <c r="AE47" s="11">
        <v>43979018</v>
      </c>
      <c r="AF47" s="11"/>
      <c r="AG47" s="11">
        <v>20500000</v>
      </c>
      <c r="AH47" s="11"/>
      <c r="AI47" s="11">
        <v>20500000</v>
      </c>
      <c r="AJ47" s="10"/>
      <c r="AK47" s="10"/>
      <c r="AL47" s="10"/>
      <c r="AM47" s="10"/>
      <c r="AN47" s="10"/>
      <c r="AO47" s="10"/>
      <c r="AP47" s="10"/>
      <c r="AQ47" s="10"/>
      <c r="AR47" s="10"/>
      <c r="AS47" s="22"/>
      <c r="AT47" s="4"/>
    </row>
    <row r="48" spans="3:46" x14ac:dyDescent="0.3">
      <c r="C48" s="1"/>
      <c r="D48" s="2"/>
      <c r="E48" s="2"/>
      <c r="F48" s="2"/>
      <c r="G48" s="2"/>
      <c r="H48" s="2"/>
      <c r="I48" s="7"/>
      <c r="J48" s="7"/>
      <c r="K48" s="7"/>
      <c r="L48" s="7"/>
      <c r="M48" s="7"/>
      <c r="N48" s="7"/>
      <c r="O48" s="7"/>
      <c r="P48" s="2"/>
      <c r="Q48" s="7"/>
      <c r="R48" s="2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22"/>
      <c r="AT48" s="4"/>
    </row>
    <row r="49" spans="3:46" x14ac:dyDescent="0.3">
      <c r="C49" s="1"/>
      <c r="D49" s="29" t="s">
        <v>30</v>
      </c>
      <c r="E49" s="2"/>
      <c r="F49" s="2"/>
      <c r="G49" s="43">
        <f>G43+G47</f>
        <v>-2751356503</v>
      </c>
      <c r="H49" s="43"/>
      <c r="I49" s="43">
        <f>I43+I47</f>
        <v>-697593107</v>
      </c>
      <c r="J49" s="43"/>
      <c r="K49" s="43">
        <f>K43+K47</f>
        <v>-689868844</v>
      </c>
      <c r="L49" s="43"/>
      <c r="M49" s="43">
        <f>M43+M47</f>
        <v>-468138961</v>
      </c>
      <c r="N49" s="43"/>
      <c r="O49" s="43">
        <f>O43+O47</f>
        <v>-527018629</v>
      </c>
      <c r="P49" s="2"/>
      <c r="Q49" s="43">
        <f>Q43+Q47</f>
        <v>-272809678</v>
      </c>
      <c r="R49" s="2"/>
      <c r="S49" s="43">
        <f>S43+S47</f>
        <v>-105528967</v>
      </c>
      <c r="T49" s="43"/>
      <c r="U49" s="43">
        <f>U43+U47</f>
        <v>-23560109</v>
      </c>
      <c r="V49" s="43"/>
      <c r="W49" s="43">
        <f>W43+W47</f>
        <v>39166889</v>
      </c>
      <c r="X49" s="43"/>
      <c r="Y49" s="43">
        <f>Y43+Y47</f>
        <v>43325324</v>
      </c>
      <c r="Z49" s="43"/>
      <c r="AA49" s="43">
        <f>AA43+AA47</f>
        <v>8560636</v>
      </c>
      <c r="AB49" s="43"/>
      <c r="AC49" s="43">
        <f>AC43+AC47</f>
        <v>102579475</v>
      </c>
      <c r="AD49" s="43"/>
      <c r="AE49" s="43">
        <f>AE43+AE47</f>
        <v>27034410</v>
      </c>
      <c r="AF49" s="43"/>
      <c r="AG49" s="43">
        <f>AG43+AG47</f>
        <v>-31532150</v>
      </c>
      <c r="AH49" s="43"/>
      <c r="AI49" s="43">
        <f>AI43+AI47</f>
        <v>-155972792</v>
      </c>
      <c r="AJ49" s="43"/>
      <c r="AK49" s="43"/>
      <c r="AL49" s="43"/>
      <c r="AM49" s="43"/>
      <c r="AN49" s="43"/>
      <c r="AO49" s="43"/>
      <c r="AP49" s="43"/>
      <c r="AQ49" s="43"/>
      <c r="AR49" s="43"/>
      <c r="AS49" s="22"/>
      <c r="AT49" s="4"/>
    </row>
    <row r="50" spans="3:46" x14ac:dyDescent="0.3">
      <c r="C50" s="16"/>
      <c r="D50" s="2"/>
      <c r="E50" s="2"/>
      <c r="F50" s="2"/>
      <c r="G50" s="2"/>
      <c r="H50" s="2"/>
      <c r="I50" s="7"/>
      <c r="J50" s="7"/>
      <c r="K50" s="7"/>
      <c r="L50" s="7"/>
      <c r="M50" s="7"/>
      <c r="N50" s="7"/>
      <c r="O50" s="7"/>
      <c r="P50" s="2"/>
      <c r="Q50" s="7"/>
      <c r="R50" s="2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22"/>
      <c r="AT50" s="4"/>
    </row>
    <row r="51" spans="3:46" x14ac:dyDescent="0.3">
      <c r="C51" s="12" t="s">
        <v>26</v>
      </c>
      <c r="D51" s="2"/>
      <c r="E51" s="2"/>
      <c r="F51" s="2"/>
      <c r="G51" s="2"/>
      <c r="H51" s="2"/>
      <c r="I51" s="7"/>
      <c r="J51" s="7"/>
      <c r="K51" s="7"/>
      <c r="L51" s="7"/>
      <c r="M51" s="7"/>
      <c r="N51" s="7"/>
      <c r="O51" s="7"/>
      <c r="P51" s="2"/>
      <c r="Q51" s="7"/>
      <c r="R51" s="2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22"/>
      <c r="AT51" s="4"/>
    </row>
    <row r="52" spans="3:46" x14ac:dyDescent="0.3">
      <c r="C52" s="16"/>
      <c r="D52" s="8" t="s">
        <v>4</v>
      </c>
      <c r="E52" s="2"/>
      <c r="F52" s="2"/>
      <c r="G52" s="10">
        <f>SUM(I52+K52+M52+O52+Q52+S52+U52+W52+Y52+AA52+AC52+AE52+AG52+AI52)</f>
        <v>235151162</v>
      </c>
      <c r="H52" s="76"/>
      <c r="I52" s="10">
        <v>23737941</v>
      </c>
      <c r="J52" s="10"/>
      <c r="K52" s="10">
        <v>34904745</v>
      </c>
      <c r="L52" s="10"/>
      <c r="M52" s="10">
        <v>4039752</v>
      </c>
      <c r="N52" s="10"/>
      <c r="O52" s="10">
        <v>9254706</v>
      </c>
      <c r="P52" s="2"/>
      <c r="Q52" s="10">
        <v>22724197</v>
      </c>
      <c r="R52" s="2"/>
      <c r="S52" s="10">
        <v>34812731</v>
      </c>
      <c r="T52" s="10"/>
      <c r="U52" s="10">
        <v>23346459</v>
      </c>
      <c r="V52" s="10"/>
      <c r="W52" s="10">
        <v>1486370</v>
      </c>
      <c r="X52" s="10"/>
      <c r="Y52" s="10">
        <v>46959</v>
      </c>
      <c r="Z52" s="10"/>
      <c r="AA52" s="10">
        <v>21795440</v>
      </c>
      <c r="AB52" s="10"/>
      <c r="AC52" s="10">
        <v>50777348</v>
      </c>
      <c r="AD52" s="10"/>
      <c r="AE52" s="10">
        <v>892985</v>
      </c>
      <c r="AF52" s="10"/>
      <c r="AG52" s="10">
        <v>4650953</v>
      </c>
      <c r="AH52" s="10"/>
      <c r="AI52" s="10">
        <v>2680576</v>
      </c>
      <c r="AJ52" s="65"/>
      <c r="AK52" s="65"/>
      <c r="AL52" s="65"/>
      <c r="AM52" s="65"/>
      <c r="AN52" s="65"/>
      <c r="AO52" s="65"/>
      <c r="AP52" s="65"/>
      <c r="AQ52" s="65"/>
      <c r="AR52" s="65"/>
      <c r="AS52" s="22"/>
      <c r="AT52" s="4"/>
    </row>
    <row r="53" spans="3:46" x14ac:dyDescent="0.3">
      <c r="C53" s="16"/>
      <c r="D53" s="8" t="s">
        <v>48</v>
      </c>
      <c r="E53" s="2"/>
      <c r="F53" s="2"/>
      <c r="G53" s="10">
        <f t="shared" ref="G53:G58" si="3">SUM(I53+K53+M53+O53+Q53+S53+U53+W53+Y53+AA53+AC53+AE53+AG53+AI53)</f>
        <v>5130091</v>
      </c>
      <c r="H53" s="76"/>
      <c r="I53" s="10"/>
      <c r="J53" s="10"/>
      <c r="K53" s="10"/>
      <c r="L53" s="10"/>
      <c r="M53" s="10"/>
      <c r="N53" s="10"/>
      <c r="O53" s="10"/>
      <c r="P53" s="2"/>
      <c r="Q53" s="10"/>
      <c r="R53" s="2"/>
      <c r="S53" s="10">
        <v>3325960</v>
      </c>
      <c r="T53" s="10"/>
      <c r="U53" s="10">
        <v>1804131</v>
      </c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65"/>
      <c r="AK53" s="65"/>
      <c r="AL53" s="65"/>
      <c r="AM53" s="65"/>
      <c r="AN53" s="65"/>
      <c r="AO53" s="65"/>
      <c r="AP53" s="65"/>
      <c r="AQ53" s="65"/>
      <c r="AR53" s="65"/>
      <c r="AS53" s="22"/>
      <c r="AT53" s="4"/>
    </row>
    <row r="54" spans="3:46" x14ac:dyDescent="0.3">
      <c r="C54" s="16"/>
      <c r="D54" s="14" t="s">
        <v>21</v>
      </c>
      <c r="E54" s="2"/>
      <c r="F54" s="2"/>
      <c r="G54" s="10">
        <f t="shared" si="3"/>
        <v>0</v>
      </c>
      <c r="H54" s="76"/>
      <c r="I54" s="10"/>
      <c r="J54" s="10"/>
      <c r="K54" s="10"/>
      <c r="L54" s="10"/>
      <c r="M54" s="10"/>
      <c r="N54" s="10"/>
      <c r="O54" s="10"/>
      <c r="P54" s="2"/>
      <c r="Q54" s="10"/>
      <c r="R54" s="2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65"/>
      <c r="AJ54" s="10"/>
      <c r="AK54" s="10"/>
      <c r="AL54" s="10"/>
      <c r="AM54" s="10"/>
      <c r="AN54" s="10"/>
      <c r="AO54" s="10"/>
      <c r="AP54" s="10"/>
      <c r="AQ54" s="10"/>
      <c r="AR54" s="10"/>
      <c r="AS54" s="22"/>
      <c r="AT54" s="4"/>
    </row>
    <row r="55" spans="3:46" x14ac:dyDescent="0.3">
      <c r="C55" s="16"/>
      <c r="D55" s="8" t="s">
        <v>49</v>
      </c>
      <c r="E55" s="2"/>
      <c r="F55" s="2"/>
      <c r="G55" s="10">
        <f t="shared" si="3"/>
        <v>17265930</v>
      </c>
      <c r="H55" s="76"/>
      <c r="I55" s="10"/>
      <c r="J55" s="10"/>
      <c r="K55" s="10"/>
      <c r="L55" s="10"/>
      <c r="M55" s="10"/>
      <c r="N55" s="10"/>
      <c r="O55" s="10"/>
      <c r="P55" s="2"/>
      <c r="Q55" s="10"/>
      <c r="R55" s="2"/>
      <c r="S55" s="10">
        <v>17265930</v>
      </c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65"/>
      <c r="AJ55" s="10"/>
      <c r="AK55" s="10"/>
      <c r="AL55" s="10"/>
      <c r="AM55" s="10"/>
      <c r="AN55" s="10"/>
      <c r="AO55" s="10"/>
      <c r="AP55" s="10"/>
      <c r="AQ55" s="10"/>
      <c r="AR55" s="10"/>
      <c r="AS55" s="22"/>
      <c r="AT55" s="4"/>
    </row>
    <row r="56" spans="3:46" x14ac:dyDescent="0.3">
      <c r="C56" s="16"/>
      <c r="D56" s="8" t="s">
        <v>50</v>
      </c>
      <c r="E56" s="2"/>
      <c r="F56" s="2"/>
      <c r="G56" s="10">
        <f t="shared" si="3"/>
        <v>345753</v>
      </c>
      <c r="H56" s="76"/>
      <c r="I56" s="10"/>
      <c r="J56" s="10"/>
      <c r="K56" s="10"/>
      <c r="L56" s="10"/>
      <c r="M56" s="10"/>
      <c r="N56" s="10"/>
      <c r="O56" s="10"/>
      <c r="P56" s="2"/>
      <c r="Q56" s="10"/>
      <c r="R56" s="2"/>
      <c r="S56" s="10">
        <v>345753</v>
      </c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65"/>
      <c r="AJ56" s="10"/>
      <c r="AK56" s="10"/>
      <c r="AL56" s="10"/>
      <c r="AM56" s="10"/>
      <c r="AN56" s="10"/>
      <c r="AO56" s="10"/>
      <c r="AP56" s="10"/>
      <c r="AQ56" s="10"/>
      <c r="AR56" s="10"/>
      <c r="AS56" s="22"/>
      <c r="AT56" s="4"/>
    </row>
    <row r="57" spans="3:46" x14ac:dyDescent="0.3">
      <c r="C57" s="16"/>
      <c r="D57" s="14" t="s">
        <v>13</v>
      </c>
      <c r="E57" s="2"/>
      <c r="F57" s="2"/>
      <c r="G57" s="10">
        <f t="shared" si="3"/>
        <v>4600086</v>
      </c>
      <c r="H57" s="76"/>
      <c r="I57" s="15">
        <v>281903</v>
      </c>
      <c r="J57" s="15"/>
      <c r="K57" s="15">
        <v>379444</v>
      </c>
      <c r="L57" s="15"/>
      <c r="M57" s="15">
        <v>92711</v>
      </c>
      <c r="N57" s="15"/>
      <c r="O57" s="15">
        <v>289611</v>
      </c>
      <c r="P57" s="2"/>
      <c r="Q57" s="15">
        <v>180373</v>
      </c>
      <c r="R57" s="2"/>
      <c r="S57" s="15">
        <v>1773937</v>
      </c>
      <c r="T57" s="15"/>
      <c r="U57" s="15">
        <v>240232</v>
      </c>
      <c r="V57" s="15"/>
      <c r="W57" s="43"/>
      <c r="X57" s="43"/>
      <c r="Y57" s="15">
        <v>426478</v>
      </c>
      <c r="Z57" s="15"/>
      <c r="AA57" s="15">
        <v>2013</v>
      </c>
      <c r="AB57" s="15"/>
      <c r="AC57" s="15">
        <v>933384</v>
      </c>
      <c r="AD57" s="15"/>
      <c r="AE57" s="43"/>
      <c r="AF57" s="43"/>
      <c r="AG57" s="43"/>
      <c r="AH57" s="43"/>
      <c r="AI57" s="68"/>
      <c r="AJ57" s="43"/>
      <c r="AK57" s="43"/>
      <c r="AL57" s="43"/>
      <c r="AM57" s="43"/>
      <c r="AN57" s="43"/>
      <c r="AO57" s="43"/>
      <c r="AP57" s="43"/>
      <c r="AQ57" s="43"/>
      <c r="AR57" s="43"/>
      <c r="AS57" s="22"/>
      <c r="AT57" s="4"/>
    </row>
    <row r="58" spans="3:46" x14ac:dyDescent="0.3">
      <c r="C58" s="16"/>
      <c r="D58" s="8" t="s">
        <v>46</v>
      </c>
      <c r="E58" s="2"/>
      <c r="F58" s="2"/>
      <c r="G58" s="10">
        <f t="shared" si="3"/>
        <v>315052</v>
      </c>
      <c r="H58" s="76"/>
      <c r="I58" s="21"/>
      <c r="J58" s="15"/>
      <c r="K58" s="21"/>
      <c r="L58" s="15"/>
      <c r="M58" s="21"/>
      <c r="N58" s="15"/>
      <c r="O58" s="21"/>
      <c r="P58" s="2"/>
      <c r="Q58" s="21"/>
      <c r="R58" s="2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>
        <v>315052</v>
      </c>
      <c r="AF58" s="15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22"/>
      <c r="AT58" s="4"/>
    </row>
    <row r="59" spans="3:46" x14ac:dyDescent="0.3">
      <c r="C59" s="1"/>
      <c r="D59" s="8" t="s">
        <v>27</v>
      </c>
      <c r="E59" s="2"/>
      <c r="F59" s="2"/>
      <c r="G59" s="10">
        <f>SUM(G52:G58)</f>
        <v>262808074</v>
      </c>
      <c r="H59" s="10"/>
      <c r="I59" s="20">
        <f>SUM(I52:I58)</f>
        <v>24019844</v>
      </c>
      <c r="J59" s="10"/>
      <c r="K59" s="20">
        <f>SUM(K52:K58)</f>
        <v>35284189</v>
      </c>
      <c r="L59" s="10"/>
      <c r="M59" s="20">
        <f>SUM(M52:M58)</f>
        <v>4132463</v>
      </c>
      <c r="N59" s="10"/>
      <c r="O59" s="20">
        <f>SUM(O52:O58)</f>
        <v>9544317</v>
      </c>
      <c r="P59" s="2"/>
      <c r="Q59" s="20">
        <f>SUM(Q52:Q58)</f>
        <v>22904570</v>
      </c>
      <c r="R59" s="2"/>
      <c r="S59" s="20">
        <f>SUM(S52:S58)</f>
        <v>57524311</v>
      </c>
      <c r="T59" s="20"/>
      <c r="U59" s="20">
        <f>SUM(U52:U58)</f>
        <v>25390822</v>
      </c>
      <c r="V59" s="20"/>
      <c r="W59" s="20">
        <f>SUM(W52:W58)</f>
        <v>1486370</v>
      </c>
      <c r="X59" s="20"/>
      <c r="Y59" s="20">
        <f>SUM(Y52:Y58)</f>
        <v>473437</v>
      </c>
      <c r="Z59" s="20"/>
      <c r="AA59" s="20">
        <f>SUM(AA52:AA58)</f>
        <v>21797453</v>
      </c>
      <c r="AB59" s="20"/>
      <c r="AC59" s="20">
        <f>SUM(AC52:AC58)</f>
        <v>51710732</v>
      </c>
      <c r="AD59" s="20"/>
      <c r="AE59" s="20">
        <f>SUM(AE52:AE58)</f>
        <v>1208037</v>
      </c>
      <c r="AF59" s="20"/>
      <c r="AG59" s="20">
        <f>SUM(AG52:AG58)</f>
        <v>4650953</v>
      </c>
      <c r="AH59" s="20"/>
      <c r="AI59" s="20">
        <f>SUM(AI52:AI58)</f>
        <v>2680576</v>
      </c>
      <c r="AJ59" s="65"/>
      <c r="AK59" s="65"/>
      <c r="AL59" s="65"/>
      <c r="AM59" s="65"/>
      <c r="AN59" s="65"/>
      <c r="AO59" s="65"/>
      <c r="AP59" s="65"/>
      <c r="AQ59" s="65"/>
      <c r="AR59" s="65"/>
      <c r="AS59" s="22"/>
      <c r="AT59" s="4"/>
    </row>
    <row r="60" spans="3:46" x14ac:dyDescent="0.3">
      <c r="C60" s="1"/>
      <c r="D60" s="2"/>
      <c r="E60" s="2"/>
      <c r="F60" s="2"/>
      <c r="G60" s="13"/>
      <c r="H60" s="13"/>
      <c r="I60" s="13"/>
      <c r="J60" s="13"/>
      <c r="K60" s="13"/>
      <c r="L60" s="13"/>
      <c r="M60" s="13"/>
      <c r="N60" s="13"/>
      <c r="O60" s="13"/>
      <c r="P60" s="2"/>
      <c r="Q60" s="13"/>
      <c r="R60" s="2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22"/>
      <c r="AT60" s="4"/>
    </row>
    <row r="61" spans="3:46" x14ac:dyDescent="0.3">
      <c r="C61" s="12" t="s">
        <v>40</v>
      </c>
      <c r="D61" s="2"/>
      <c r="E61" s="2"/>
      <c r="F61" s="2"/>
      <c r="G61" s="2"/>
      <c r="H61" s="2"/>
      <c r="I61" s="7"/>
      <c r="J61" s="7"/>
      <c r="K61" s="7"/>
      <c r="L61" s="7"/>
      <c r="M61" s="7"/>
      <c r="N61" s="7"/>
      <c r="O61" s="7"/>
      <c r="P61" s="2"/>
      <c r="Q61" s="7"/>
      <c r="R61" s="2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22"/>
      <c r="AT61" s="4"/>
    </row>
    <row r="62" spans="3:46" x14ac:dyDescent="0.3">
      <c r="C62" s="12"/>
      <c r="D62" s="2" t="s">
        <v>18</v>
      </c>
      <c r="E62" s="2"/>
      <c r="F62" s="2"/>
      <c r="G62" s="10">
        <f>SUM(I62+K62+M62+O62+Q62+S62+U62+W62+Y62+AA62+AC62+AE62+AG62+AI62)</f>
        <v>28890</v>
      </c>
      <c r="H62" s="76"/>
      <c r="I62" s="7"/>
      <c r="J62" s="7"/>
      <c r="K62" s="7"/>
      <c r="L62" s="7"/>
      <c r="M62" s="7"/>
      <c r="N62" s="7"/>
      <c r="O62" s="7"/>
      <c r="P62" s="2"/>
      <c r="Q62" s="7"/>
      <c r="R62" s="2"/>
      <c r="S62" s="7"/>
      <c r="T62" s="7"/>
      <c r="U62" s="7"/>
      <c r="V62" s="7"/>
      <c r="W62" s="7"/>
      <c r="X62" s="7"/>
      <c r="Y62" s="7">
        <v>97</v>
      </c>
      <c r="Z62" s="7"/>
      <c r="AA62" s="7">
        <v>24490</v>
      </c>
      <c r="AB62" s="7"/>
      <c r="AC62" s="7">
        <v>4303</v>
      </c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22"/>
      <c r="AT62" s="4"/>
    </row>
    <row r="63" spans="3:46" x14ac:dyDescent="0.3">
      <c r="C63" s="12"/>
      <c r="D63" s="14" t="s">
        <v>17</v>
      </c>
      <c r="E63" s="2"/>
      <c r="F63" s="2"/>
      <c r="G63" s="11">
        <f>SUM(I63+K63+M63+O63+Q63+S63+U63+W63+Y63+AA63+AC63+AE63+AG63+AI63)</f>
        <v>35369</v>
      </c>
      <c r="H63" s="76"/>
      <c r="I63" s="7"/>
      <c r="J63" s="7"/>
      <c r="K63" s="7"/>
      <c r="L63" s="7"/>
      <c r="M63" s="7"/>
      <c r="N63" s="7"/>
      <c r="O63" s="7"/>
      <c r="P63" s="2"/>
      <c r="Q63" s="7"/>
      <c r="R63" s="2"/>
      <c r="S63" s="7">
        <v>33</v>
      </c>
      <c r="T63" s="7"/>
      <c r="U63" s="7"/>
      <c r="V63" s="7"/>
      <c r="W63" s="7"/>
      <c r="X63" s="7"/>
      <c r="Y63" s="7">
        <v>5281</v>
      </c>
      <c r="Z63" s="7"/>
      <c r="AA63" s="7">
        <v>30055</v>
      </c>
      <c r="AB63" s="7"/>
      <c r="AC63" s="7"/>
      <c r="AD63" s="7"/>
      <c r="AE63" s="7"/>
      <c r="AF63" s="7"/>
      <c r="AG63" s="66"/>
      <c r="AH63" s="66"/>
      <c r="AI63" s="44"/>
      <c r="AJ63" s="7"/>
      <c r="AK63" s="7"/>
      <c r="AL63" s="7"/>
      <c r="AM63" s="7"/>
      <c r="AN63" s="7"/>
      <c r="AO63" s="7"/>
      <c r="AP63" s="7"/>
      <c r="AQ63" s="7"/>
      <c r="AR63" s="7"/>
      <c r="AS63" s="22"/>
      <c r="AT63" s="4"/>
    </row>
    <row r="64" spans="3:46" x14ac:dyDescent="0.3">
      <c r="C64" s="12"/>
      <c r="D64" s="14" t="s">
        <v>42</v>
      </c>
      <c r="E64" s="2"/>
      <c r="F64" s="2"/>
      <c r="G64" s="10">
        <f>SUM(G62:G63)</f>
        <v>64259</v>
      </c>
      <c r="H64" s="10"/>
      <c r="I64" s="20">
        <f>SUM(I63)</f>
        <v>0</v>
      </c>
      <c r="J64" s="10"/>
      <c r="K64" s="20">
        <f>SUM(K63)</f>
        <v>0</v>
      </c>
      <c r="L64" s="10"/>
      <c r="M64" s="20">
        <f>SUM(M63)</f>
        <v>0</v>
      </c>
      <c r="N64" s="10"/>
      <c r="O64" s="20">
        <f>SUM(O63)</f>
        <v>0</v>
      </c>
      <c r="P64" s="2"/>
      <c r="Q64" s="20">
        <f>SUM(Q63)</f>
        <v>0</v>
      </c>
      <c r="R64" s="2"/>
      <c r="S64" s="20">
        <f>SUM(S63)</f>
        <v>33</v>
      </c>
      <c r="T64" s="20"/>
      <c r="U64" s="20">
        <f>SUM(U63)</f>
        <v>0</v>
      </c>
      <c r="V64" s="20"/>
      <c r="W64" s="20">
        <f>SUM(W63)</f>
        <v>0</v>
      </c>
      <c r="X64" s="20"/>
      <c r="Y64" s="20">
        <f>SUM(Y62:Y63)</f>
        <v>5378</v>
      </c>
      <c r="Z64" s="20"/>
      <c r="AA64" s="20">
        <f>SUM(AA62:AA63)</f>
        <v>54545</v>
      </c>
      <c r="AB64" s="20"/>
      <c r="AC64" s="20">
        <f>SUM(AC62:AC63)</f>
        <v>4303</v>
      </c>
      <c r="AD64" s="20"/>
      <c r="AE64" s="20">
        <f>SUM(AE63)</f>
        <v>0</v>
      </c>
      <c r="AF64" s="10"/>
      <c r="AG64" s="10">
        <f>SUM(AG63)</f>
        <v>0</v>
      </c>
      <c r="AH64" s="10"/>
      <c r="AI64" s="10">
        <f>SUM(AI63)</f>
        <v>0</v>
      </c>
      <c r="AJ64" s="65"/>
      <c r="AK64" s="65"/>
      <c r="AL64" s="65"/>
      <c r="AM64" s="65"/>
      <c r="AN64" s="65"/>
      <c r="AO64" s="65"/>
      <c r="AP64" s="65"/>
      <c r="AQ64" s="65"/>
      <c r="AR64" s="65"/>
      <c r="AS64" s="22"/>
      <c r="AT64" s="4"/>
    </row>
    <row r="65" spans="2:46" x14ac:dyDescent="0.3">
      <c r="C65" s="1"/>
      <c r="D65" s="2"/>
      <c r="E65" s="2"/>
      <c r="F65" s="2"/>
      <c r="G65" s="46"/>
      <c r="H65" s="13"/>
      <c r="I65" s="46"/>
      <c r="J65" s="13"/>
      <c r="K65" s="46"/>
      <c r="L65" s="13"/>
      <c r="M65" s="46"/>
      <c r="N65" s="13"/>
      <c r="O65" s="46"/>
      <c r="P65" s="2"/>
      <c r="Q65" s="46"/>
      <c r="R65" s="2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 t="s">
        <v>47</v>
      </c>
      <c r="AD65" s="46"/>
      <c r="AE65" s="46"/>
      <c r="AF65" s="46"/>
      <c r="AG65" s="46"/>
      <c r="AH65" s="46"/>
      <c r="AI65" s="46"/>
      <c r="AJ65" s="13"/>
      <c r="AK65" s="13"/>
      <c r="AL65" s="13"/>
      <c r="AM65" s="13"/>
      <c r="AN65" s="13"/>
      <c r="AO65" s="13"/>
      <c r="AP65" s="13"/>
      <c r="AQ65" s="13"/>
      <c r="AR65" s="13"/>
      <c r="AS65" s="22"/>
      <c r="AT65" s="4"/>
    </row>
    <row r="66" spans="2:46" x14ac:dyDescent="0.3">
      <c r="C66" s="1"/>
      <c r="D66" s="62" t="s">
        <v>29</v>
      </c>
      <c r="E66" s="2"/>
      <c r="F66" s="2"/>
      <c r="G66" s="10"/>
      <c r="H66" s="10"/>
      <c r="I66" s="13"/>
      <c r="J66" s="13"/>
      <c r="K66" s="13"/>
      <c r="L66" s="13"/>
      <c r="M66" s="13"/>
      <c r="N66" s="13"/>
      <c r="O66" s="13"/>
      <c r="P66" s="2"/>
      <c r="Q66" s="13"/>
      <c r="R66" s="2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22"/>
      <c r="AT66" s="4"/>
    </row>
    <row r="67" spans="2:46" x14ac:dyDescent="0.3">
      <c r="C67" s="1"/>
      <c r="D67" s="63" t="s">
        <v>28</v>
      </c>
      <c r="E67" s="2"/>
      <c r="F67" s="2"/>
      <c r="G67" s="10">
        <f>SUM(I67+K67+M67+O67+Q67+S67+U67+W67+Y67+AA67+AC67+AE67+AG67+AI67)</f>
        <v>262743815</v>
      </c>
      <c r="H67" s="10"/>
      <c r="I67" s="51">
        <f>I59-I64</f>
        <v>24019844</v>
      </c>
      <c r="J67" s="32"/>
      <c r="K67" s="51">
        <f>K59-K64</f>
        <v>35284189</v>
      </c>
      <c r="L67" s="32"/>
      <c r="M67" s="51">
        <f>M59-M64</f>
        <v>4132463</v>
      </c>
      <c r="N67" s="32"/>
      <c r="O67" s="51">
        <f>O59-O64</f>
        <v>9544317</v>
      </c>
      <c r="P67" s="2"/>
      <c r="Q67" s="51">
        <f>Q59-Q64</f>
        <v>22904570</v>
      </c>
      <c r="R67" s="2"/>
      <c r="S67" s="51">
        <f>S59-S64</f>
        <v>57524278</v>
      </c>
      <c r="T67" s="51"/>
      <c r="U67" s="51">
        <f>U59-U64</f>
        <v>25390822</v>
      </c>
      <c r="V67" s="51"/>
      <c r="W67" s="51">
        <f>W59-W64</f>
        <v>1486370</v>
      </c>
      <c r="X67" s="51"/>
      <c r="Y67" s="51">
        <f>Y59-Y64</f>
        <v>468059</v>
      </c>
      <c r="Z67" s="51"/>
      <c r="AA67" s="51">
        <f>AA59-AA64</f>
        <v>21742908</v>
      </c>
      <c r="AB67" s="51"/>
      <c r="AC67" s="51">
        <f>AC59-AC64</f>
        <v>51706429</v>
      </c>
      <c r="AD67" s="51"/>
      <c r="AE67" s="51">
        <f>AE59-AE64</f>
        <v>1208037</v>
      </c>
      <c r="AF67" s="51"/>
      <c r="AG67" s="51">
        <f>AG59-AG64</f>
        <v>4650953</v>
      </c>
      <c r="AH67" s="51"/>
      <c r="AI67" s="51">
        <f>AI59-AI64</f>
        <v>2680576</v>
      </c>
      <c r="AJ67" s="72"/>
      <c r="AK67" s="72"/>
      <c r="AL67" s="72"/>
      <c r="AM67" s="72"/>
      <c r="AN67" s="72"/>
      <c r="AO67" s="72"/>
      <c r="AP67" s="72"/>
      <c r="AQ67" s="72"/>
      <c r="AR67" s="72"/>
      <c r="AS67" s="22"/>
      <c r="AT67" s="4"/>
    </row>
    <row r="68" spans="2:46" x14ac:dyDescent="0.3">
      <c r="C68" s="1"/>
      <c r="D68" s="2"/>
      <c r="E68" s="2"/>
      <c r="F68" s="2"/>
      <c r="G68" s="2"/>
      <c r="H68" s="2"/>
      <c r="I68" s="13"/>
      <c r="J68" s="13"/>
      <c r="K68" s="13"/>
      <c r="L68" s="13"/>
      <c r="M68" s="13"/>
      <c r="N68" s="13"/>
      <c r="O68" s="13"/>
      <c r="P68" s="2"/>
      <c r="Q68" s="13"/>
      <c r="R68" s="2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22"/>
      <c r="AT68" s="4"/>
    </row>
    <row r="69" spans="2:46" x14ac:dyDescent="0.3">
      <c r="C69" s="1"/>
      <c r="D69" s="53" t="s">
        <v>37</v>
      </c>
      <c r="E69" s="2"/>
      <c r="F69" s="23"/>
      <c r="G69" s="52">
        <f>G49+G67</f>
        <v>-2488612688</v>
      </c>
      <c r="H69" s="43"/>
      <c r="I69" s="52">
        <f>I49+I67</f>
        <v>-673573263</v>
      </c>
      <c r="J69" s="43"/>
      <c r="K69" s="52">
        <f>K49+K67</f>
        <v>-654584655</v>
      </c>
      <c r="L69" s="43"/>
      <c r="M69" s="52">
        <f>M49+M67</f>
        <v>-464006498</v>
      </c>
      <c r="N69" s="43"/>
      <c r="O69" s="52">
        <f>O49+O67</f>
        <v>-517474312</v>
      </c>
      <c r="P69" s="23"/>
      <c r="Q69" s="52">
        <f>Q49+Q67</f>
        <v>-249905108</v>
      </c>
      <c r="R69" s="23"/>
      <c r="S69" s="52">
        <f>S49+S67</f>
        <v>-48004689</v>
      </c>
      <c r="T69" s="52"/>
      <c r="U69" s="52">
        <f>U49+U67</f>
        <v>1830713</v>
      </c>
      <c r="V69" s="52"/>
      <c r="W69" s="52">
        <f>W49+W67</f>
        <v>40653259</v>
      </c>
      <c r="X69" s="52"/>
      <c r="Y69" s="52">
        <f>Y49+Y67</f>
        <v>43793383</v>
      </c>
      <c r="Z69" s="52"/>
      <c r="AA69" s="52">
        <f>AA49+AA67</f>
        <v>30303544</v>
      </c>
      <c r="AB69" s="52"/>
      <c r="AC69" s="52">
        <f>AC49+AC67</f>
        <v>154285904</v>
      </c>
      <c r="AD69" s="52"/>
      <c r="AE69" s="52">
        <f>AE49+AE67</f>
        <v>28242447</v>
      </c>
      <c r="AF69" s="52"/>
      <c r="AG69" s="52">
        <f>AG49+AG67</f>
        <v>-26881197</v>
      </c>
      <c r="AH69" s="52"/>
      <c r="AI69" s="52">
        <f>AI49+AI67</f>
        <v>-153292216</v>
      </c>
      <c r="AJ69" s="43"/>
      <c r="AK69" s="43"/>
      <c r="AL69" s="43"/>
      <c r="AM69" s="43"/>
      <c r="AN69" s="43"/>
      <c r="AO69" s="43"/>
      <c r="AP69" s="43"/>
      <c r="AQ69" s="43"/>
      <c r="AR69" s="43"/>
      <c r="AS69" s="22"/>
      <c r="AT69" s="4"/>
    </row>
    <row r="70" spans="2:46" x14ac:dyDescent="0.3">
      <c r="C70" s="1"/>
      <c r="D70" s="53"/>
      <c r="E70" s="2"/>
      <c r="F70" s="23"/>
      <c r="G70" s="32"/>
      <c r="H70" s="32"/>
      <c r="I70" s="32"/>
      <c r="J70" s="32"/>
      <c r="K70" s="32"/>
      <c r="L70" s="32"/>
      <c r="M70" s="32"/>
      <c r="N70" s="32"/>
      <c r="O70" s="32"/>
      <c r="P70" s="23"/>
      <c r="Q70" s="32"/>
      <c r="R70" s="23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22"/>
      <c r="AT70" s="4"/>
    </row>
    <row r="71" spans="2:46" x14ac:dyDescent="0.3">
      <c r="C71" s="1"/>
      <c r="D71" s="54" t="s">
        <v>38</v>
      </c>
      <c r="E71" s="2"/>
      <c r="F71" s="23"/>
      <c r="G71" s="32"/>
      <c r="H71" s="32"/>
      <c r="I71" s="32"/>
      <c r="J71" s="32"/>
      <c r="K71" s="32"/>
      <c r="L71" s="32"/>
      <c r="M71" s="32"/>
      <c r="N71" s="32"/>
      <c r="O71" s="32"/>
      <c r="P71" s="23"/>
      <c r="Q71" s="32"/>
      <c r="R71" s="23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22"/>
      <c r="AT71" s="4"/>
    </row>
    <row r="72" spans="2:46" x14ac:dyDescent="0.3">
      <c r="C72" s="1"/>
      <c r="D72" s="55" t="s">
        <v>34</v>
      </c>
      <c r="E72" s="2"/>
      <c r="F72" s="23"/>
      <c r="G72" s="32"/>
      <c r="H72" s="32"/>
      <c r="I72" s="32"/>
      <c r="J72" s="32"/>
      <c r="K72" s="32"/>
      <c r="L72" s="32"/>
      <c r="M72" s="32"/>
      <c r="N72" s="32"/>
      <c r="O72" s="32"/>
      <c r="P72" s="23"/>
      <c r="Q72" s="32"/>
      <c r="R72" s="23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22"/>
      <c r="AT72" s="4"/>
    </row>
    <row r="73" spans="2:46" x14ac:dyDescent="0.3">
      <c r="C73" s="1"/>
      <c r="D73" s="70" t="s">
        <v>41</v>
      </c>
      <c r="E73" s="2"/>
      <c r="F73" s="23"/>
      <c r="G73" s="10">
        <f>SUM(I73+K73+M73+O73+Q73+S73+U73+W73+Y73+AA73+AC73+AE73+AG73+AI73)</f>
        <v>1087009819</v>
      </c>
      <c r="H73" s="10"/>
      <c r="I73" s="32">
        <v>517474312</v>
      </c>
      <c r="J73" s="32"/>
      <c r="K73" s="32"/>
      <c r="L73" s="32"/>
      <c r="M73" s="32">
        <v>297909797</v>
      </c>
      <c r="N73" s="32"/>
      <c r="O73" s="32"/>
      <c r="P73" s="23"/>
      <c r="Q73" s="32"/>
      <c r="R73" s="23"/>
      <c r="S73" s="32"/>
      <c r="T73" s="32"/>
      <c r="U73" s="32"/>
      <c r="V73" s="32"/>
      <c r="W73" s="32"/>
      <c r="X73" s="32"/>
      <c r="Y73" s="32">
        <v>26881197</v>
      </c>
      <c r="Z73" s="32"/>
      <c r="AA73" s="32"/>
      <c r="AB73" s="32"/>
      <c r="AC73" s="32"/>
      <c r="AD73" s="32"/>
      <c r="AE73" s="32"/>
      <c r="AF73" s="32"/>
      <c r="AG73" s="32">
        <v>153292216</v>
      </c>
      <c r="AH73" s="32"/>
      <c r="AI73" s="32">
        <v>91452297</v>
      </c>
      <c r="AJ73" s="32"/>
      <c r="AK73" s="32"/>
      <c r="AL73" s="32"/>
      <c r="AM73" s="32"/>
      <c r="AN73" s="32"/>
      <c r="AO73" s="32"/>
      <c r="AP73" s="32"/>
      <c r="AQ73" s="32"/>
      <c r="AR73" s="32"/>
      <c r="AS73" s="22"/>
      <c r="AT73" s="4"/>
    </row>
    <row r="74" spans="2:46" x14ac:dyDescent="0.3">
      <c r="C74" s="1"/>
      <c r="D74" s="53"/>
      <c r="E74" s="2"/>
      <c r="F74" s="23"/>
      <c r="G74" s="56"/>
      <c r="H74" s="32"/>
      <c r="I74" s="56"/>
      <c r="J74" s="32"/>
      <c r="K74" s="56"/>
      <c r="L74" s="32"/>
      <c r="M74" s="56"/>
      <c r="N74" s="32"/>
      <c r="O74" s="56"/>
      <c r="P74" s="23"/>
      <c r="Q74" s="56"/>
      <c r="R74" s="23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32"/>
      <c r="AK74" s="32"/>
      <c r="AL74" s="32"/>
      <c r="AM74" s="32"/>
      <c r="AN74" s="32"/>
      <c r="AO74" s="32"/>
      <c r="AP74" s="32"/>
      <c r="AQ74" s="32"/>
      <c r="AR74" s="32"/>
      <c r="AS74" s="22"/>
      <c r="AT74" s="4"/>
    </row>
    <row r="75" spans="2:46" ht="21" thickBot="1" x14ac:dyDescent="0.35">
      <c r="C75" s="1"/>
      <c r="D75" s="33" t="s">
        <v>25</v>
      </c>
      <c r="E75" s="2"/>
      <c r="F75" s="23" t="s">
        <v>1</v>
      </c>
      <c r="G75" s="30">
        <f>G69+G73</f>
        <v>-1401602869</v>
      </c>
      <c r="H75" s="23" t="s">
        <v>1</v>
      </c>
      <c r="I75" s="30">
        <f>I69+I73</f>
        <v>-156098951</v>
      </c>
      <c r="J75" s="43"/>
      <c r="K75" s="30">
        <f>K69+K73</f>
        <v>-654584655</v>
      </c>
      <c r="L75" s="43"/>
      <c r="M75" s="30">
        <f>M69+M73</f>
        <v>-166096701</v>
      </c>
      <c r="N75" s="43"/>
      <c r="O75" s="30">
        <f>O69+O73</f>
        <v>-517474312</v>
      </c>
      <c r="P75" s="23"/>
      <c r="Q75" s="30">
        <f>Q69+Q73</f>
        <v>-249905108</v>
      </c>
      <c r="R75" s="23"/>
      <c r="S75" s="30">
        <f>S69+S73</f>
        <v>-48004689</v>
      </c>
      <c r="T75" s="30"/>
      <c r="U75" s="30">
        <f>U69+U73</f>
        <v>1830713</v>
      </c>
      <c r="V75" s="30"/>
      <c r="W75" s="30">
        <f>W69+W73</f>
        <v>40653259</v>
      </c>
      <c r="X75" s="30"/>
      <c r="Y75" s="30">
        <f>Y69+Y73</f>
        <v>70674580</v>
      </c>
      <c r="Z75" s="30"/>
      <c r="AA75" s="30">
        <f>AA69+AA73</f>
        <v>30303544</v>
      </c>
      <c r="AB75" s="30"/>
      <c r="AC75" s="30">
        <f>AC69+AC73</f>
        <v>154285904</v>
      </c>
      <c r="AD75" s="30"/>
      <c r="AE75" s="30">
        <f>AE69+AE73</f>
        <v>28242447</v>
      </c>
      <c r="AF75" s="30"/>
      <c r="AG75" s="30">
        <f>AG69+AG73</f>
        <v>126411019</v>
      </c>
      <c r="AH75" s="30"/>
      <c r="AI75" s="30">
        <f>AI69+AI73</f>
        <v>-61839919</v>
      </c>
      <c r="AJ75" s="43"/>
      <c r="AK75" s="43"/>
      <c r="AL75" s="43"/>
      <c r="AM75" s="43"/>
      <c r="AN75" s="43"/>
      <c r="AO75" s="43"/>
      <c r="AP75" s="43"/>
      <c r="AQ75" s="43"/>
      <c r="AR75" s="43"/>
      <c r="AS75" s="22"/>
      <c r="AT75" s="4"/>
    </row>
    <row r="76" spans="2:46" ht="21" thickTop="1" x14ac:dyDescent="0.3">
      <c r="C76" s="17"/>
      <c r="D76" s="18"/>
      <c r="E76" s="18"/>
      <c r="F76" s="18"/>
      <c r="G76" s="18"/>
      <c r="H76" s="18"/>
      <c r="I76" s="18"/>
      <c r="J76" s="2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22"/>
      <c r="AT76" s="19"/>
    </row>
    <row r="77" spans="2:46" x14ac:dyDescent="0.3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22"/>
      <c r="AT77" s="5"/>
    </row>
    <row r="78" spans="2:46" ht="21.75" x14ac:dyDescent="0.3">
      <c r="B78" s="38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69"/>
      <c r="AO78" s="69"/>
      <c r="AP78" s="69"/>
      <c r="AQ78" s="69"/>
      <c r="AR78" s="69"/>
      <c r="AS78" s="22"/>
      <c r="AT78" s="69"/>
    </row>
  </sheetData>
  <mergeCells count="2">
    <mergeCell ref="F10:G10"/>
    <mergeCell ref="F11:G11"/>
  </mergeCells>
  <pageMargins left="0.7" right="0.7" top="0.75" bottom="0.75" header="0.3" footer="0.3"/>
  <ignoredErrors>
    <ignoredError sqref="G32:G3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6E763-3DF0-4ACF-A3BB-E49D304F8B38}">
  <dimension ref="B1:Q93"/>
  <sheetViews>
    <sheetView zoomScale="60" zoomScaleNormal="60" workbookViewId="0">
      <selection activeCell="T21" sqref="T21"/>
    </sheetView>
  </sheetViews>
  <sheetFormatPr baseColWidth="10" defaultColWidth="11.5546875" defaultRowHeight="15" x14ac:dyDescent="0.2"/>
  <cols>
    <col min="1" max="1" width="2.33203125" style="79" customWidth="1"/>
    <col min="2" max="3" width="2.77734375" style="79" customWidth="1"/>
    <col min="4" max="4" width="3.77734375" style="79" customWidth="1"/>
    <col min="5" max="5" width="54.88671875" style="79" customWidth="1"/>
    <col min="6" max="6" width="4.5546875" style="79" customWidth="1"/>
    <col min="7" max="7" width="16.109375" style="79" customWidth="1"/>
    <col min="8" max="8" width="4.5546875" style="79" customWidth="1"/>
    <col min="9" max="9" width="16.109375" style="79" bestFit="1" customWidth="1"/>
    <col min="10" max="10" width="4.5546875" style="79" customWidth="1"/>
    <col min="11" max="11" width="14.109375" style="79" customWidth="1"/>
    <col min="12" max="12" width="4.5546875" style="79" customWidth="1"/>
    <col min="13" max="13" width="14.109375" style="79" customWidth="1"/>
    <col min="14" max="14" width="4.5546875" style="79" customWidth="1"/>
    <col min="15" max="15" width="16.109375" style="79" customWidth="1"/>
    <col min="16" max="16" width="4.5546875" style="79" customWidth="1"/>
    <col min="17" max="17" width="2.21875" style="79" customWidth="1"/>
    <col min="18" max="16384" width="11.5546875" style="79"/>
  </cols>
  <sheetData>
    <row r="1" spans="3:16" ht="8.25" customHeight="1" x14ac:dyDescent="0.2"/>
    <row r="2" spans="3:16" ht="9.75" customHeight="1" x14ac:dyDescent="0.3">
      <c r="I2" s="80"/>
      <c r="J2" s="80"/>
      <c r="K2" s="80"/>
      <c r="L2" s="80"/>
      <c r="M2" s="80"/>
      <c r="N2" s="80"/>
      <c r="O2" s="80"/>
      <c r="P2" s="81"/>
    </row>
    <row r="3" spans="3:16" s="83" customFormat="1" ht="33" customHeight="1" x14ac:dyDescent="0.25">
      <c r="C3" s="82" t="s">
        <v>2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</row>
    <row r="4" spans="3:16" s="83" customFormat="1" ht="33" customHeight="1" x14ac:dyDescent="0.25"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</row>
    <row r="5" spans="3:16" s="83" customFormat="1" ht="33" customHeight="1" x14ac:dyDescent="0.25">
      <c r="C5" s="84" t="s">
        <v>54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</row>
    <row r="6" spans="3:16" s="83" customFormat="1" ht="25.5" customHeight="1" x14ac:dyDescent="0.25">
      <c r="C6" s="85" t="s">
        <v>55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</row>
    <row r="7" spans="3:16" s="83" customFormat="1" ht="25.5" customHeight="1" x14ac:dyDescent="0.25">
      <c r="C7" s="85" t="s">
        <v>56</v>
      </c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8" spans="3:16" ht="3.75" customHeight="1" x14ac:dyDescent="0.2"/>
    <row r="9" spans="3:16" ht="9.75" customHeight="1" x14ac:dyDescent="0.2">
      <c r="C9" s="86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8"/>
    </row>
    <row r="10" spans="3:16" ht="18.75" x14ac:dyDescent="0.25">
      <c r="C10" s="1"/>
      <c r="D10" s="5"/>
      <c r="E10" s="5"/>
      <c r="F10" s="5"/>
      <c r="G10" s="5"/>
      <c r="H10" s="89"/>
      <c r="I10" s="90">
        <v>2023</v>
      </c>
      <c r="J10" s="90"/>
      <c r="K10" s="90"/>
      <c r="L10" s="90"/>
      <c r="M10" s="90"/>
      <c r="N10" s="91"/>
      <c r="O10" s="92">
        <v>2022</v>
      </c>
      <c r="P10" s="93"/>
    </row>
    <row r="11" spans="3:16" ht="6" customHeight="1" x14ac:dyDescent="0.25">
      <c r="C11" s="1"/>
      <c r="D11" s="5"/>
      <c r="E11" s="5"/>
      <c r="F11" s="5"/>
      <c r="G11" s="5"/>
      <c r="H11" s="89"/>
      <c r="I11" s="92"/>
      <c r="J11" s="92"/>
      <c r="K11" s="92"/>
      <c r="L11" s="92"/>
      <c r="M11" s="92"/>
      <c r="N11" s="91"/>
      <c r="O11" s="92"/>
      <c r="P11" s="93"/>
    </row>
    <row r="12" spans="3:16" ht="15.75" customHeight="1" x14ac:dyDescent="0.25">
      <c r="C12" s="1"/>
      <c r="D12" s="5"/>
      <c r="E12" s="5"/>
      <c r="F12" s="5"/>
      <c r="G12" s="94"/>
      <c r="H12" s="223"/>
      <c r="I12" s="223"/>
      <c r="J12" s="95"/>
      <c r="K12" s="96" t="s">
        <v>57</v>
      </c>
      <c r="L12" s="97"/>
      <c r="M12" s="98" t="s">
        <v>58</v>
      </c>
      <c r="N12" s="91"/>
      <c r="O12" s="92"/>
      <c r="P12" s="93"/>
    </row>
    <row r="13" spans="3:16" ht="18.75" customHeight="1" x14ac:dyDescent="0.25">
      <c r="C13" s="1"/>
      <c r="D13" s="5"/>
      <c r="E13" s="5"/>
      <c r="F13" s="5"/>
      <c r="G13" s="99" t="s">
        <v>59</v>
      </c>
      <c r="H13" s="100"/>
      <c r="I13" s="101" t="s">
        <v>60</v>
      </c>
      <c r="J13" s="95"/>
      <c r="K13" s="102" t="s">
        <v>61</v>
      </c>
      <c r="L13" s="97"/>
      <c r="M13" s="97" t="s">
        <v>62</v>
      </c>
      <c r="N13" s="91"/>
      <c r="O13" s="92"/>
      <c r="P13" s="93"/>
    </row>
    <row r="14" spans="3:16" ht="9.75" customHeight="1" x14ac:dyDescent="0.25">
      <c r="C14" s="1"/>
      <c r="D14" s="5"/>
      <c r="E14" s="5"/>
      <c r="F14" s="5"/>
      <c r="G14" s="5"/>
      <c r="H14" s="89"/>
      <c r="I14" s="92"/>
      <c r="J14" s="92"/>
      <c r="K14" s="92"/>
      <c r="L14" s="92"/>
      <c r="M14" s="92"/>
      <c r="N14" s="91"/>
      <c r="O14" s="92"/>
      <c r="P14" s="93"/>
    </row>
    <row r="15" spans="3:16" ht="18.75" x14ac:dyDescent="0.25">
      <c r="C15" s="103" t="s">
        <v>3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4"/>
    </row>
    <row r="16" spans="3:16" ht="18.75" customHeight="1" x14ac:dyDescent="0.25">
      <c r="C16" s="1"/>
      <c r="D16" s="104" t="s">
        <v>63</v>
      </c>
      <c r="E16" s="5"/>
      <c r="F16" s="105" t="s">
        <v>1</v>
      </c>
      <c r="G16" s="106">
        <f>+I16+K16+M16</f>
        <v>0</v>
      </c>
      <c r="H16" s="105" t="s">
        <v>1</v>
      </c>
      <c r="I16" s="107"/>
      <c r="J16" s="105" t="s">
        <v>1</v>
      </c>
      <c r="K16" s="107"/>
      <c r="L16" s="105" t="s">
        <v>1</v>
      </c>
      <c r="M16" s="107"/>
      <c r="N16" s="108" t="s">
        <v>1</v>
      </c>
      <c r="O16" s="107"/>
      <c r="P16" s="109"/>
    </row>
    <row r="17" spans="3:16" ht="18.75" hidden="1" customHeight="1" x14ac:dyDescent="0.25">
      <c r="C17" s="1"/>
      <c r="D17" s="110" t="s">
        <v>8</v>
      </c>
      <c r="E17" s="5"/>
      <c r="F17" s="5"/>
      <c r="G17" s="5">
        <f>+I17+K17+M17</f>
        <v>0</v>
      </c>
      <c r="H17" s="105"/>
      <c r="I17" s="107">
        <f>'[2]Est Res X Riesgos '!H24</f>
        <v>0</v>
      </c>
      <c r="J17" s="107"/>
      <c r="K17" s="107"/>
      <c r="L17" s="107"/>
      <c r="M17" s="107"/>
      <c r="N17" s="108"/>
      <c r="O17" s="107"/>
      <c r="P17" s="109"/>
    </row>
    <row r="18" spans="3:16" ht="18.75" x14ac:dyDescent="0.25">
      <c r="C18" s="1"/>
      <c r="D18" s="5"/>
      <c r="E18" s="110" t="s">
        <v>16</v>
      </c>
      <c r="F18" s="110"/>
      <c r="G18" s="20">
        <f>SUM(G16:G17)</f>
        <v>0</v>
      </c>
      <c r="H18" s="5"/>
      <c r="I18" s="20">
        <f>SUM(I16:I17)</f>
        <v>0</v>
      </c>
      <c r="J18" s="107"/>
      <c r="K18" s="20">
        <f>SUM(K16:K17)</f>
        <v>0</v>
      </c>
      <c r="L18" s="107"/>
      <c r="M18" s="20">
        <f>SUM(M16:M17)</f>
        <v>0</v>
      </c>
      <c r="N18" s="106"/>
      <c r="O18" s="20">
        <f>SUM(O16:O17)</f>
        <v>0</v>
      </c>
      <c r="P18" s="4"/>
    </row>
    <row r="19" spans="3:16" ht="3.75" customHeight="1" x14ac:dyDescent="0.25">
      <c r="C19" s="1"/>
      <c r="D19" s="5"/>
      <c r="E19" s="5"/>
      <c r="F19" s="5"/>
      <c r="G19" s="5"/>
      <c r="H19" s="5"/>
      <c r="I19" s="106"/>
      <c r="J19" s="106"/>
      <c r="K19" s="106"/>
      <c r="L19" s="106"/>
      <c r="M19" s="106"/>
      <c r="N19" s="106"/>
      <c r="O19" s="106"/>
      <c r="P19" s="4"/>
    </row>
    <row r="20" spans="3:16" ht="18.75" x14ac:dyDescent="0.25">
      <c r="C20" s="111" t="s">
        <v>9</v>
      </c>
      <c r="D20" s="5"/>
      <c r="E20" s="5"/>
      <c r="F20" s="5"/>
      <c r="G20" s="5"/>
      <c r="H20" s="5"/>
      <c r="I20" s="106"/>
      <c r="J20" s="106"/>
      <c r="K20" s="106"/>
      <c r="L20" s="106"/>
      <c r="M20" s="106"/>
      <c r="N20" s="106"/>
      <c r="O20" s="106"/>
      <c r="P20" s="4"/>
    </row>
    <row r="21" spans="3:16" ht="18.75" x14ac:dyDescent="0.25">
      <c r="C21" s="111"/>
      <c r="D21" s="112" t="s">
        <v>10</v>
      </c>
      <c r="E21" s="5"/>
      <c r="F21" s="105" t="s">
        <v>1</v>
      </c>
      <c r="G21" s="106">
        <f>+I21+K21+M21</f>
        <v>702630</v>
      </c>
      <c r="H21" s="105" t="s">
        <v>1</v>
      </c>
      <c r="I21" s="113">
        <v>221277</v>
      </c>
      <c r="J21" s="105" t="s">
        <v>1</v>
      </c>
      <c r="K21" s="106"/>
      <c r="L21" s="105" t="s">
        <v>1</v>
      </c>
      <c r="M21" s="106">
        <v>481353</v>
      </c>
      <c r="N21" s="105" t="s">
        <v>1</v>
      </c>
      <c r="O21" s="106">
        <v>764547</v>
      </c>
      <c r="P21" s="4"/>
    </row>
    <row r="22" spans="3:16" ht="18.75" x14ac:dyDescent="0.25">
      <c r="C22" s="111"/>
      <c r="D22" s="114" t="s">
        <v>64</v>
      </c>
      <c r="E22" s="5"/>
      <c r="F22" s="5"/>
      <c r="G22" s="106">
        <f t="shared" ref="G22:G31" si="0">+I22+K22+M22</f>
        <v>40556</v>
      </c>
      <c r="H22" s="105"/>
      <c r="I22" s="113">
        <f>'[2]Est Res X Riesgos '!H105</f>
        <v>40556</v>
      </c>
      <c r="J22" s="106"/>
      <c r="K22" s="106"/>
      <c r="L22" s="106"/>
      <c r="M22" s="106"/>
      <c r="N22" s="105"/>
      <c r="O22" s="106">
        <v>14573</v>
      </c>
      <c r="P22" s="4"/>
    </row>
    <row r="23" spans="3:16" ht="18.75" x14ac:dyDescent="0.25">
      <c r="C23" s="1"/>
      <c r="D23" s="115" t="s">
        <v>65</v>
      </c>
      <c r="E23" s="5"/>
      <c r="F23" s="5"/>
      <c r="G23" s="106">
        <f t="shared" si="0"/>
        <v>13725540</v>
      </c>
      <c r="H23" s="5"/>
      <c r="I23" s="113">
        <f>'[2]Est Res X Riesgos '!H116</f>
        <v>13725540</v>
      </c>
      <c r="J23" s="106"/>
      <c r="K23" s="106"/>
      <c r="L23" s="106"/>
      <c r="M23" s="106"/>
      <c r="N23" s="106"/>
      <c r="O23" s="107">
        <v>14019371</v>
      </c>
      <c r="P23" s="4"/>
    </row>
    <row r="24" spans="3:16" ht="18.75" x14ac:dyDescent="0.25">
      <c r="C24" s="1"/>
      <c r="D24" s="110" t="s">
        <v>66</v>
      </c>
      <c r="E24" s="5"/>
      <c r="F24" s="5"/>
      <c r="G24" s="106">
        <f t="shared" si="0"/>
        <v>5446084</v>
      </c>
      <c r="H24" s="105"/>
      <c r="I24" s="113">
        <f>'[2]Est Res X Riesgos '!H109</f>
        <v>5446084</v>
      </c>
      <c r="J24" s="106"/>
      <c r="K24" s="106"/>
      <c r="L24" s="106"/>
      <c r="M24" s="106"/>
      <c r="N24" s="105"/>
      <c r="O24" s="116">
        <v>3414061</v>
      </c>
      <c r="P24" s="4"/>
    </row>
    <row r="25" spans="3:16" ht="18.75" x14ac:dyDescent="0.25">
      <c r="C25" s="1"/>
      <c r="D25" s="114" t="s">
        <v>67</v>
      </c>
      <c r="E25" s="5"/>
      <c r="F25" s="5"/>
      <c r="G25" s="106">
        <f t="shared" si="0"/>
        <v>10660</v>
      </c>
      <c r="H25" s="105"/>
      <c r="I25" s="113">
        <f>'[2]Est Res X Riesgos '!H100</f>
        <v>10660</v>
      </c>
      <c r="J25" s="106"/>
      <c r="K25" s="106"/>
      <c r="L25" s="106"/>
      <c r="M25" s="106"/>
      <c r="N25" s="105"/>
      <c r="O25" s="116"/>
      <c r="P25" s="4"/>
    </row>
    <row r="26" spans="3:16" ht="18.75" x14ac:dyDescent="0.25">
      <c r="C26" s="1"/>
      <c r="D26" s="110" t="s">
        <v>68</v>
      </c>
      <c r="E26" s="5"/>
      <c r="F26" s="5"/>
      <c r="G26" s="106">
        <f t="shared" si="0"/>
        <v>95317845</v>
      </c>
      <c r="H26" s="5"/>
      <c r="I26" s="117">
        <f>'[2]Est Res X Riesgos '!H113+'[2]Est Res X Riesgos '!H114+'[2]Est Res X Riesgos '!H115</f>
        <v>95317845</v>
      </c>
      <c r="J26" s="107"/>
      <c r="K26" s="107"/>
      <c r="L26" s="107"/>
      <c r="M26" s="107"/>
      <c r="N26" s="106"/>
      <c r="O26" s="107">
        <v>97483864</v>
      </c>
      <c r="P26" s="4"/>
    </row>
    <row r="27" spans="3:16" ht="18.75" x14ac:dyDescent="0.25">
      <c r="C27" s="1"/>
      <c r="D27" s="110" t="s">
        <v>69</v>
      </c>
      <c r="E27" s="5"/>
      <c r="F27" s="5"/>
      <c r="G27" s="106">
        <f t="shared" si="0"/>
        <v>11123238</v>
      </c>
      <c r="H27" s="5"/>
      <c r="I27" s="117">
        <f>'[2]Est Res X Riesgos '!H117</f>
        <v>11123238</v>
      </c>
      <c r="J27" s="107"/>
      <c r="K27" s="107"/>
      <c r="L27" s="107"/>
      <c r="M27" s="107"/>
      <c r="N27" s="106"/>
      <c r="O27" s="107"/>
      <c r="P27" s="4"/>
    </row>
    <row r="28" spans="3:16" ht="18.75" x14ac:dyDescent="0.25">
      <c r="C28" s="1"/>
      <c r="D28" s="110" t="s">
        <v>70</v>
      </c>
      <c r="E28" s="5"/>
      <c r="F28" s="5"/>
      <c r="G28" s="106">
        <f t="shared" si="0"/>
        <v>777810</v>
      </c>
      <c r="H28" s="5"/>
      <c r="I28" s="117">
        <f>'[2]Est Res X Riesgos '!H118</f>
        <v>777810</v>
      </c>
      <c r="J28" s="107"/>
      <c r="K28" s="107"/>
      <c r="L28" s="107"/>
      <c r="M28" s="107"/>
      <c r="N28" s="106"/>
      <c r="O28" s="107">
        <v>605256</v>
      </c>
      <c r="P28" s="4"/>
    </row>
    <row r="29" spans="3:16" ht="18.75" x14ac:dyDescent="0.25">
      <c r="C29" s="1"/>
      <c r="D29" s="112" t="s">
        <v>17</v>
      </c>
      <c r="E29" s="5"/>
      <c r="F29" s="5"/>
      <c r="G29" s="106">
        <f t="shared" si="0"/>
        <v>16756423</v>
      </c>
      <c r="H29" s="5"/>
      <c r="I29" s="117">
        <f>'[2]Est Res X Riesgos '!H141</f>
        <v>16756423</v>
      </c>
      <c r="J29" s="107"/>
      <c r="K29" s="107"/>
      <c r="L29" s="107"/>
      <c r="M29" s="107"/>
      <c r="N29" s="106"/>
      <c r="O29" s="107">
        <v>15067892</v>
      </c>
      <c r="P29" s="4"/>
    </row>
    <row r="30" spans="3:16" ht="18.75" x14ac:dyDescent="0.25">
      <c r="C30" s="1"/>
      <c r="D30" s="112" t="s">
        <v>71</v>
      </c>
      <c r="E30" s="5"/>
      <c r="F30" s="5"/>
      <c r="G30" s="106">
        <f t="shared" si="0"/>
        <v>401587</v>
      </c>
      <c r="H30" s="5"/>
      <c r="I30" s="117"/>
      <c r="J30" s="107"/>
      <c r="K30" s="107">
        <v>377676</v>
      </c>
      <c r="L30" s="107"/>
      <c r="M30" s="107">
        <v>23911</v>
      </c>
      <c r="N30" s="106"/>
      <c r="O30" s="107">
        <v>367475</v>
      </c>
      <c r="P30" s="4"/>
    </row>
    <row r="31" spans="3:16" ht="18.75" x14ac:dyDescent="0.25">
      <c r="C31" s="1"/>
      <c r="D31" s="110" t="s">
        <v>18</v>
      </c>
      <c r="E31" s="5"/>
      <c r="F31" s="5"/>
      <c r="G31" s="106">
        <f t="shared" si="0"/>
        <v>6462734</v>
      </c>
      <c r="H31" s="5"/>
      <c r="I31" s="117">
        <f>'[2]Est Res X Riesgos '!H146</f>
        <v>6462734</v>
      </c>
      <c r="J31" s="107"/>
      <c r="K31" s="107"/>
      <c r="L31" s="107"/>
      <c r="M31" s="107"/>
      <c r="N31" s="106"/>
      <c r="O31" s="11">
        <v>7699540</v>
      </c>
      <c r="P31" s="4"/>
    </row>
    <row r="32" spans="3:16" ht="18.75" x14ac:dyDescent="0.25">
      <c r="C32" s="1"/>
      <c r="D32" s="5"/>
      <c r="E32" s="112" t="s">
        <v>19</v>
      </c>
      <c r="F32" s="112"/>
      <c r="G32" s="20">
        <f>SUM(G21:G31)</f>
        <v>150765107</v>
      </c>
      <c r="H32" s="5"/>
      <c r="I32" s="118">
        <f>SUM(I21:I31)</f>
        <v>149882167</v>
      </c>
      <c r="J32" s="107"/>
      <c r="K32" s="20">
        <f>SUM(K21:K31)</f>
        <v>377676</v>
      </c>
      <c r="L32" s="107"/>
      <c r="M32" s="20">
        <f>SUM(M21:M31)</f>
        <v>505264</v>
      </c>
      <c r="N32" s="106"/>
      <c r="O32" s="20">
        <f>SUM(O21:O31)</f>
        <v>139436579</v>
      </c>
      <c r="P32" s="119"/>
    </row>
    <row r="33" spans="3:17" ht="4.5" customHeight="1" x14ac:dyDescent="0.25">
      <c r="C33" s="1"/>
      <c r="D33" s="5"/>
      <c r="E33" s="112"/>
      <c r="F33" s="112"/>
      <c r="G33" s="112"/>
      <c r="H33" s="5"/>
      <c r="I33" s="5"/>
      <c r="J33" s="5"/>
      <c r="K33" s="5"/>
      <c r="L33" s="5"/>
      <c r="M33" s="5"/>
      <c r="N33" s="5"/>
      <c r="O33" s="5"/>
      <c r="P33" s="4"/>
      <c r="Q33" s="112"/>
    </row>
    <row r="34" spans="3:17" ht="19.5" x14ac:dyDescent="0.3">
      <c r="C34" s="120" t="s">
        <v>72</v>
      </c>
      <c r="D34" s="5"/>
      <c r="E34" s="112"/>
      <c r="F34" s="112"/>
      <c r="G34" s="121">
        <f>G18-G32</f>
        <v>-150765107</v>
      </c>
      <c r="H34" s="5"/>
      <c r="I34" s="121">
        <f>I18-I32</f>
        <v>-149882167</v>
      </c>
      <c r="J34" s="122"/>
      <c r="K34" s="121">
        <f>K18-K32</f>
        <v>-377676</v>
      </c>
      <c r="L34" s="122"/>
      <c r="M34" s="121">
        <f>M18-M32</f>
        <v>-505264</v>
      </c>
      <c r="N34" s="123"/>
      <c r="O34" s="121">
        <f>O18-O32</f>
        <v>-139436579</v>
      </c>
      <c r="P34" s="4"/>
      <c r="Q34" s="112"/>
    </row>
    <row r="35" spans="3:17" ht="6" customHeight="1" x14ac:dyDescent="0.25">
      <c r="C35" s="1"/>
      <c r="D35" s="5"/>
      <c r="E35" s="5"/>
      <c r="F35" s="5"/>
      <c r="G35" s="5"/>
      <c r="H35" s="5"/>
      <c r="I35" s="124"/>
      <c r="J35" s="124"/>
      <c r="K35" s="124"/>
      <c r="L35" s="124"/>
      <c r="M35" s="124"/>
      <c r="N35" s="5"/>
      <c r="O35" s="124"/>
      <c r="P35" s="4"/>
    </row>
    <row r="36" spans="3:17" ht="18.75" x14ac:dyDescent="0.25">
      <c r="C36" s="111" t="s">
        <v>20</v>
      </c>
      <c r="D36" s="5"/>
      <c r="E36" s="5"/>
      <c r="F36" s="5"/>
      <c r="G36" s="5"/>
      <c r="H36" s="5"/>
      <c r="I36" s="124"/>
      <c r="J36" s="124"/>
      <c r="K36" s="124"/>
      <c r="L36" s="124"/>
      <c r="M36" s="124"/>
      <c r="N36" s="5"/>
      <c r="O36" s="124"/>
      <c r="P36" s="4"/>
    </row>
    <row r="37" spans="3:17" ht="3.75" customHeight="1" x14ac:dyDescent="0.25">
      <c r="C37" s="1"/>
      <c r="D37" s="5"/>
      <c r="E37" s="5"/>
      <c r="F37" s="5"/>
      <c r="G37" s="5"/>
      <c r="H37" s="5"/>
      <c r="I37" s="124"/>
      <c r="J37" s="124"/>
      <c r="K37" s="124"/>
      <c r="L37" s="124"/>
      <c r="M37" s="124"/>
      <c r="N37" s="5"/>
      <c r="O37" s="124"/>
      <c r="P37" s="4"/>
    </row>
    <row r="38" spans="3:17" ht="20.25" customHeight="1" x14ac:dyDescent="0.25">
      <c r="C38" s="1"/>
      <c r="D38" s="110" t="s">
        <v>21</v>
      </c>
      <c r="E38" s="5"/>
      <c r="F38" s="5"/>
      <c r="G38" s="106">
        <f t="shared" ref="G38:G43" si="1">+I38+K38+M38</f>
        <v>45220413</v>
      </c>
      <c r="H38" s="5"/>
      <c r="I38" s="107">
        <v>34951055</v>
      </c>
      <c r="J38" s="107"/>
      <c r="K38" s="107">
        <v>9567821</v>
      </c>
      <c r="L38" s="107"/>
      <c r="M38" s="107">
        <v>701537</v>
      </c>
      <c r="N38" s="106"/>
      <c r="O38" s="107">
        <v>23128459</v>
      </c>
      <c r="P38" s="119"/>
    </row>
    <row r="39" spans="3:17" ht="20.25" customHeight="1" x14ac:dyDescent="0.25">
      <c r="C39" s="1"/>
      <c r="D39" s="112" t="s">
        <v>73</v>
      </c>
      <c r="E39" s="5"/>
      <c r="F39" s="5"/>
      <c r="G39" s="106">
        <f t="shared" si="1"/>
        <v>58202777</v>
      </c>
      <c r="H39" s="5"/>
      <c r="I39" s="107">
        <v>57984807</v>
      </c>
      <c r="J39" s="107"/>
      <c r="K39" s="107">
        <v>203785</v>
      </c>
      <c r="L39" s="107"/>
      <c r="M39" s="107">
        <v>14185</v>
      </c>
      <c r="N39" s="106"/>
      <c r="O39" s="107">
        <v>53125295</v>
      </c>
      <c r="P39" s="119"/>
    </row>
    <row r="40" spans="3:17" ht="20.25" customHeight="1" x14ac:dyDescent="0.25">
      <c r="C40" s="1"/>
      <c r="D40" s="112" t="s">
        <v>74</v>
      </c>
      <c r="E40" s="5"/>
      <c r="F40" s="5"/>
      <c r="G40" s="106">
        <f t="shared" si="1"/>
        <v>36287864</v>
      </c>
      <c r="H40" s="5"/>
      <c r="I40" s="107"/>
      <c r="J40" s="107"/>
      <c r="K40" s="107">
        <v>33746699</v>
      </c>
      <c r="L40" s="107"/>
      <c r="M40" s="107">
        <v>2541165</v>
      </c>
      <c r="N40" s="106"/>
      <c r="O40" s="107">
        <v>33021298</v>
      </c>
      <c r="P40" s="119"/>
    </row>
    <row r="41" spans="3:17" ht="20.25" customHeight="1" x14ac:dyDescent="0.25">
      <c r="C41" s="1"/>
      <c r="D41" s="112" t="s">
        <v>22</v>
      </c>
      <c r="E41" s="5"/>
      <c r="F41" s="5"/>
      <c r="G41" s="106">
        <f t="shared" si="1"/>
        <v>0</v>
      </c>
      <c r="H41" s="5"/>
      <c r="I41" s="107">
        <f>'[2]Est Res X Riesgos '!H253</f>
        <v>0</v>
      </c>
      <c r="J41" s="107"/>
      <c r="K41" s="107"/>
      <c r="L41" s="107"/>
      <c r="M41" s="107"/>
      <c r="N41" s="106"/>
      <c r="O41" s="107">
        <v>606948</v>
      </c>
      <c r="P41" s="119"/>
    </row>
    <row r="42" spans="3:17" ht="3" customHeight="1" x14ac:dyDescent="0.25">
      <c r="C42" s="1"/>
      <c r="D42" s="5"/>
      <c r="E42" s="5"/>
      <c r="F42" s="5"/>
      <c r="G42" s="106">
        <f t="shared" si="1"/>
        <v>0</v>
      </c>
      <c r="H42" s="5"/>
      <c r="I42" s="107"/>
      <c r="J42" s="107"/>
      <c r="K42" s="107"/>
      <c r="L42" s="107"/>
      <c r="M42" s="107"/>
      <c r="N42" s="106"/>
      <c r="O42" s="107"/>
      <c r="P42" s="119"/>
    </row>
    <row r="43" spans="3:17" ht="18.75" x14ac:dyDescent="0.25">
      <c r="C43" s="1"/>
      <c r="D43" s="5"/>
      <c r="E43" s="112" t="s">
        <v>75</v>
      </c>
      <c r="F43" s="112"/>
      <c r="G43" s="125">
        <f t="shared" si="1"/>
        <v>139711054</v>
      </c>
      <c r="H43" s="5"/>
      <c r="I43" s="125">
        <f>I38+I39+I40-I41</f>
        <v>92935862</v>
      </c>
      <c r="J43" s="107"/>
      <c r="K43" s="125">
        <f>K38+K39+K40-K41</f>
        <v>43518305</v>
      </c>
      <c r="L43" s="107"/>
      <c r="M43" s="125">
        <f>M38+M39+M40-M41</f>
        <v>3256887</v>
      </c>
      <c r="N43" s="106"/>
      <c r="O43" s="125">
        <f>O38+O39+O40-O41</f>
        <v>108668104</v>
      </c>
      <c r="P43" s="119"/>
    </row>
    <row r="44" spans="3:17" ht="6" customHeight="1" x14ac:dyDescent="0.25">
      <c r="C44" s="1"/>
      <c r="D44" s="5"/>
      <c r="E44" s="5"/>
      <c r="F44" s="5"/>
      <c r="G44" s="5"/>
      <c r="H44" s="5"/>
      <c r="I44" s="124"/>
      <c r="J44" s="124"/>
      <c r="K44" s="124"/>
      <c r="L44" s="124"/>
      <c r="M44" s="124"/>
      <c r="N44" s="5"/>
      <c r="O44" s="124"/>
      <c r="P44" s="4"/>
    </row>
    <row r="45" spans="3:17" ht="19.5" x14ac:dyDescent="0.3">
      <c r="C45" s="1"/>
      <c r="D45" s="126" t="s">
        <v>76</v>
      </c>
      <c r="E45" s="112"/>
      <c r="F45" s="112"/>
      <c r="G45" s="121">
        <f>G34+G43</f>
        <v>-11054053</v>
      </c>
      <c r="H45" s="5"/>
      <c r="I45" s="121">
        <f>I34+I43</f>
        <v>-56946305</v>
      </c>
      <c r="J45" s="122"/>
      <c r="K45" s="122">
        <f>K34+K43</f>
        <v>43140629</v>
      </c>
      <c r="L45" s="122"/>
      <c r="M45" s="122">
        <f>M34+M43</f>
        <v>2751623</v>
      </c>
      <c r="N45" s="123"/>
      <c r="O45" s="121">
        <f>O34+O43</f>
        <v>-30768475</v>
      </c>
      <c r="P45" s="4"/>
    </row>
    <row r="46" spans="3:17" ht="11.25" customHeight="1" x14ac:dyDescent="0.25">
      <c r="C46" s="1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4"/>
    </row>
    <row r="47" spans="3:17" ht="18.75" x14ac:dyDescent="0.25">
      <c r="C47" s="111" t="s">
        <v>11</v>
      </c>
      <c r="D47" s="5"/>
      <c r="E47" s="5"/>
      <c r="F47" s="5"/>
      <c r="G47" s="5"/>
      <c r="H47" s="5"/>
      <c r="I47" s="124"/>
      <c r="J47" s="124"/>
      <c r="K47" s="124"/>
      <c r="L47" s="124"/>
      <c r="M47" s="124"/>
      <c r="N47" s="5"/>
      <c r="O47" s="124"/>
      <c r="P47" s="4"/>
    </row>
    <row r="48" spans="3:17" ht="18.75" x14ac:dyDescent="0.25">
      <c r="C48" s="1"/>
      <c r="D48" s="110" t="s">
        <v>12</v>
      </c>
      <c r="E48" s="5"/>
      <c r="F48" s="5"/>
      <c r="G48" s="11">
        <f t="shared" ref="G48" si="2">+I48+K48+M48</f>
        <v>140935009</v>
      </c>
      <c r="H48" s="5"/>
      <c r="I48" s="11">
        <f>'[2]Est Res X Riesgos '!H284</f>
        <v>140935009</v>
      </c>
      <c r="J48" s="107"/>
      <c r="K48" s="11"/>
      <c r="L48" s="107"/>
      <c r="M48" s="11"/>
      <c r="N48" s="106"/>
      <c r="O48" s="11">
        <v>145132217</v>
      </c>
      <c r="P48" s="4"/>
    </row>
    <row r="49" spans="3:16" ht="4.5" customHeight="1" x14ac:dyDescent="0.25">
      <c r="C49" s="1"/>
      <c r="D49" s="110"/>
      <c r="E49" s="5"/>
      <c r="F49" s="5"/>
      <c r="G49" s="5"/>
      <c r="H49" s="5"/>
      <c r="I49" s="107"/>
      <c r="J49" s="107"/>
      <c r="K49" s="107"/>
      <c r="L49" s="107"/>
      <c r="M49" s="107"/>
      <c r="N49" s="106"/>
      <c r="O49" s="107"/>
      <c r="P49" s="4"/>
    </row>
    <row r="50" spans="3:16" ht="19.5" x14ac:dyDescent="0.3">
      <c r="C50" s="1"/>
      <c r="D50" s="127" t="s">
        <v>77</v>
      </c>
      <c r="E50" s="5"/>
      <c r="F50" s="5"/>
      <c r="G50" s="122">
        <f>G45+G48</f>
        <v>129880956</v>
      </c>
      <c r="H50" s="5"/>
      <c r="I50" s="122">
        <f>I45+I48</f>
        <v>83988704</v>
      </c>
      <c r="J50" s="122"/>
      <c r="K50" s="122">
        <f>K45+K48</f>
        <v>43140629</v>
      </c>
      <c r="L50" s="122"/>
      <c r="M50" s="122">
        <f>M45+M48</f>
        <v>2751623</v>
      </c>
      <c r="N50" s="128"/>
      <c r="O50" s="129">
        <f>O45+O48</f>
        <v>114363742</v>
      </c>
      <c r="P50" s="4"/>
    </row>
    <row r="51" spans="3:16" ht="4.5" customHeight="1" x14ac:dyDescent="0.25">
      <c r="C51" s="1"/>
      <c r="D51" s="110"/>
      <c r="E51" s="5"/>
      <c r="F51" s="5"/>
      <c r="G51" s="5"/>
      <c r="H51" s="5"/>
      <c r="I51" s="130"/>
      <c r="J51" s="130"/>
      <c r="K51" s="130"/>
      <c r="L51" s="130"/>
      <c r="M51" s="130"/>
      <c r="N51" s="5"/>
      <c r="O51" s="130"/>
      <c r="P51" s="4"/>
    </row>
    <row r="52" spans="3:16" ht="18.75" x14ac:dyDescent="0.25">
      <c r="C52" s="111" t="s">
        <v>26</v>
      </c>
      <c r="D52" s="110"/>
      <c r="E52" s="5"/>
      <c r="F52" s="5"/>
      <c r="G52" s="5"/>
      <c r="H52" s="5"/>
      <c r="I52" s="107"/>
      <c r="J52" s="107"/>
      <c r="K52" s="107"/>
      <c r="L52" s="107"/>
      <c r="M52" s="107"/>
      <c r="N52" s="106"/>
      <c r="O52" s="107"/>
      <c r="P52" s="4"/>
    </row>
    <row r="53" spans="3:16" ht="17.25" customHeight="1" x14ac:dyDescent="0.25">
      <c r="C53" s="131"/>
      <c r="D53" s="110" t="s">
        <v>78</v>
      </c>
      <c r="E53" s="5"/>
      <c r="F53" s="5"/>
      <c r="G53" s="106">
        <f t="shared" ref="G53:G54" si="3">+I53+K53+M53</f>
        <v>4485360</v>
      </c>
      <c r="H53" s="5"/>
      <c r="I53" s="107">
        <v>4168689</v>
      </c>
      <c r="J53" s="107"/>
      <c r="K53" s="107">
        <v>294484</v>
      </c>
      <c r="L53" s="107"/>
      <c r="M53" s="107">
        <v>22187</v>
      </c>
      <c r="N53" s="106"/>
      <c r="O53" s="107">
        <v>447042</v>
      </c>
      <c r="P53" s="4"/>
    </row>
    <row r="54" spans="3:16" ht="17.25" customHeight="1" x14ac:dyDescent="0.25">
      <c r="C54" s="131"/>
      <c r="D54" s="112" t="s">
        <v>13</v>
      </c>
      <c r="E54" s="5"/>
      <c r="F54" s="5"/>
      <c r="G54" s="11">
        <f t="shared" si="3"/>
        <v>755516</v>
      </c>
      <c r="H54" s="5"/>
      <c r="I54" s="11">
        <f>'[2]Est Res X Riesgos '!H309</f>
        <v>755516</v>
      </c>
      <c r="J54" s="107"/>
      <c r="K54" s="107"/>
      <c r="L54" s="107"/>
      <c r="M54" s="107"/>
      <c r="N54" s="106"/>
      <c r="O54" s="11">
        <v>4338657</v>
      </c>
      <c r="P54" s="4"/>
    </row>
    <row r="55" spans="3:16" ht="17.25" hidden="1" customHeight="1" x14ac:dyDescent="0.25">
      <c r="C55" s="131"/>
      <c r="D55" s="110" t="s">
        <v>79</v>
      </c>
      <c r="E55" s="5"/>
      <c r="F55" s="5"/>
      <c r="G55" s="5"/>
      <c r="H55" s="5"/>
      <c r="I55" s="11">
        <f>'[2]Est Res X Riesgos '!H314</f>
        <v>0</v>
      </c>
      <c r="J55" s="107"/>
      <c r="K55" s="107"/>
      <c r="L55" s="107"/>
      <c r="M55" s="107"/>
      <c r="N55" s="106"/>
      <c r="O55" s="11">
        <v>0</v>
      </c>
      <c r="P55" s="4"/>
    </row>
    <row r="56" spans="3:16" ht="19.5" x14ac:dyDescent="0.3">
      <c r="C56" s="131"/>
      <c r="D56" s="126" t="s">
        <v>27</v>
      </c>
      <c r="E56" s="5"/>
      <c r="F56" s="5"/>
      <c r="G56" s="129">
        <f>SUM(G53:G55)</f>
        <v>5240876</v>
      </c>
      <c r="H56" s="5"/>
      <c r="I56" s="129">
        <f>SUM(I53:I55)</f>
        <v>4924205</v>
      </c>
      <c r="J56" s="129"/>
      <c r="K56" s="56">
        <f>SUM(K53:K55)</f>
        <v>294484</v>
      </c>
      <c r="L56" s="129"/>
      <c r="M56" s="56">
        <f>SUM(M53:M55)</f>
        <v>22187</v>
      </c>
      <c r="N56" s="128"/>
      <c r="O56" s="129">
        <f>SUM(O53:O55)</f>
        <v>4785699</v>
      </c>
      <c r="P56" s="4"/>
    </row>
    <row r="57" spans="3:16" ht="8.25" customHeight="1" x14ac:dyDescent="0.25">
      <c r="C57" s="131"/>
      <c r="D57" s="110"/>
      <c r="E57" s="5"/>
      <c r="F57" s="5"/>
      <c r="G57" s="5"/>
      <c r="H57" s="5"/>
      <c r="I57" s="107"/>
      <c r="J57" s="107"/>
      <c r="K57" s="107"/>
      <c r="L57" s="107"/>
      <c r="M57" s="107"/>
      <c r="N57" s="106"/>
      <c r="O57" s="107"/>
      <c r="P57" s="4"/>
    </row>
    <row r="58" spans="3:16" ht="18.75" x14ac:dyDescent="0.25">
      <c r="C58" s="111" t="s">
        <v>80</v>
      </c>
      <c r="D58" s="110"/>
      <c r="E58" s="5"/>
      <c r="F58" s="5"/>
      <c r="G58" s="5"/>
      <c r="H58" s="5"/>
      <c r="I58" s="107"/>
      <c r="J58" s="107"/>
      <c r="K58" s="107"/>
      <c r="L58" s="107"/>
      <c r="M58" s="107"/>
      <c r="N58" s="106"/>
      <c r="O58" s="107"/>
      <c r="P58" s="4"/>
    </row>
    <row r="59" spans="3:16" ht="3.75" customHeight="1" x14ac:dyDescent="0.25">
      <c r="C59" s="131"/>
      <c r="D59" s="110"/>
      <c r="E59" s="5"/>
      <c r="F59" s="5"/>
      <c r="G59" s="5"/>
      <c r="H59" s="5"/>
      <c r="I59" s="107"/>
      <c r="J59" s="107"/>
      <c r="K59" s="107"/>
      <c r="L59" s="107"/>
      <c r="M59" s="107"/>
      <c r="N59" s="106"/>
      <c r="O59" s="107"/>
      <c r="P59" s="4"/>
    </row>
    <row r="60" spans="3:16" ht="18.75" hidden="1" x14ac:dyDescent="0.25">
      <c r="C60" s="131"/>
      <c r="D60" s="110" t="s">
        <v>81</v>
      </c>
      <c r="E60" s="5"/>
      <c r="F60" s="5"/>
      <c r="G60" s="5"/>
      <c r="H60" s="5"/>
      <c r="I60" s="107"/>
      <c r="J60" s="107"/>
      <c r="K60" s="107"/>
      <c r="L60" s="107"/>
      <c r="M60" s="107"/>
      <c r="N60" s="106"/>
      <c r="O60" s="107"/>
      <c r="P60" s="4"/>
    </row>
    <row r="61" spans="3:16" ht="18" customHeight="1" x14ac:dyDescent="0.25">
      <c r="C61" s="131"/>
      <c r="D61" s="112" t="s">
        <v>68</v>
      </c>
      <c r="E61" s="5"/>
      <c r="F61" s="5"/>
      <c r="G61" s="106">
        <f t="shared" ref="G61:G64" si="4">+I61+K61+M61</f>
        <v>591238</v>
      </c>
      <c r="H61" s="5"/>
      <c r="I61" s="107">
        <f>'[2]Est Res X Riesgos '!H320</f>
        <v>591238</v>
      </c>
      <c r="J61" s="107"/>
      <c r="K61" s="107"/>
      <c r="L61" s="107"/>
      <c r="M61" s="107"/>
      <c r="N61" s="106"/>
      <c r="O61" s="107">
        <v>720256</v>
      </c>
      <c r="P61" s="4"/>
    </row>
    <row r="62" spans="3:16" ht="18" customHeight="1" x14ac:dyDescent="0.25">
      <c r="C62" s="131"/>
      <c r="D62" s="112" t="s">
        <v>22</v>
      </c>
      <c r="E62" s="5"/>
      <c r="F62" s="5"/>
      <c r="G62" s="106">
        <f t="shared" si="4"/>
        <v>0</v>
      </c>
      <c r="H62" s="5"/>
      <c r="I62" s="107">
        <f>'[2]Est Res X Riesgos '!H322</f>
        <v>0</v>
      </c>
      <c r="J62" s="107"/>
      <c r="K62" s="107"/>
      <c r="L62" s="107"/>
      <c r="M62" s="107"/>
      <c r="N62" s="106"/>
      <c r="O62" s="107">
        <v>0</v>
      </c>
      <c r="P62" s="4"/>
    </row>
    <row r="63" spans="3:16" ht="18.75" x14ac:dyDescent="0.25">
      <c r="C63" s="131"/>
      <c r="D63" s="112" t="s">
        <v>82</v>
      </c>
      <c r="E63" s="5"/>
      <c r="F63" s="5"/>
      <c r="G63" s="106">
        <f t="shared" si="4"/>
        <v>4112001</v>
      </c>
      <c r="H63" s="5"/>
      <c r="I63" s="107">
        <f>'[2]Est Res X Riesgos '!H329</f>
        <v>4112001</v>
      </c>
      <c r="J63" s="107"/>
      <c r="K63" s="107"/>
      <c r="L63" s="107"/>
      <c r="M63" s="107"/>
      <c r="N63" s="106"/>
      <c r="O63" s="107">
        <v>8783728</v>
      </c>
      <c r="P63" s="4"/>
    </row>
    <row r="64" spans="3:16" ht="18.75" x14ac:dyDescent="0.25">
      <c r="C64" s="131"/>
      <c r="D64" s="110" t="s">
        <v>18</v>
      </c>
      <c r="E64" s="5"/>
      <c r="F64" s="5"/>
      <c r="G64" s="11">
        <f t="shared" si="4"/>
        <v>0</v>
      </c>
      <c r="H64" s="5"/>
      <c r="I64" s="107">
        <f>'[2]Est Res X Riesgos '!H331</f>
        <v>0</v>
      </c>
      <c r="J64" s="107"/>
      <c r="K64" s="107"/>
      <c r="L64" s="107"/>
      <c r="M64" s="107"/>
      <c r="N64" s="106"/>
      <c r="O64" s="107">
        <v>0</v>
      </c>
      <c r="P64" s="4"/>
    </row>
    <row r="65" spans="2:17" ht="19.5" x14ac:dyDescent="0.3">
      <c r="C65" s="1"/>
      <c r="D65" s="126" t="s">
        <v>83</v>
      </c>
      <c r="E65" s="5"/>
      <c r="F65" s="5"/>
      <c r="G65" s="56">
        <f>SUM(G60:G64)</f>
        <v>4703239</v>
      </c>
      <c r="H65" s="5"/>
      <c r="I65" s="132">
        <f>SUM(I60:I64)</f>
        <v>4703239</v>
      </c>
      <c r="J65" s="129"/>
      <c r="K65" s="56">
        <f>SUM(K60:K64)</f>
        <v>0</v>
      </c>
      <c r="L65" s="129"/>
      <c r="M65" s="56">
        <f>SUM(M60:M64)</f>
        <v>0</v>
      </c>
      <c r="N65" s="128"/>
      <c r="O65" s="56">
        <f>SUM(O60:O64)</f>
        <v>9503984</v>
      </c>
      <c r="P65" s="4"/>
    </row>
    <row r="66" spans="2:17" ht="4.5" customHeight="1" x14ac:dyDescent="0.25">
      <c r="C66" s="1"/>
      <c r="D66" s="110"/>
      <c r="E66" s="5"/>
      <c r="F66" s="5"/>
      <c r="G66" s="5"/>
      <c r="H66" s="5"/>
      <c r="I66" s="130"/>
      <c r="J66" s="130"/>
      <c r="K66" s="130"/>
      <c r="L66" s="130"/>
      <c r="M66" s="130"/>
      <c r="N66" s="5"/>
      <c r="O66" s="130"/>
      <c r="P66" s="4"/>
    </row>
    <row r="67" spans="2:17" ht="19.5" hidden="1" customHeight="1" x14ac:dyDescent="0.3">
      <c r="C67" s="1"/>
      <c r="D67" s="126" t="s">
        <v>29</v>
      </c>
      <c r="E67" s="5"/>
      <c r="F67" s="5"/>
      <c r="G67" s="5"/>
      <c r="H67" s="5"/>
      <c r="I67" s="130"/>
      <c r="J67" s="130"/>
      <c r="K67" s="130"/>
      <c r="L67" s="130"/>
      <c r="M67" s="130"/>
      <c r="N67" s="5"/>
      <c r="O67" s="130"/>
      <c r="P67" s="4"/>
    </row>
    <row r="68" spans="2:17" ht="21" hidden="1" customHeight="1" x14ac:dyDescent="0.3">
      <c r="C68" s="1"/>
      <c r="D68" s="126" t="s">
        <v>28</v>
      </c>
      <c r="E68" s="5"/>
      <c r="F68" s="5"/>
      <c r="G68" s="122">
        <f>SUM(G56-G65)</f>
        <v>537637</v>
      </c>
      <c r="H68" s="5"/>
      <c r="I68" s="122">
        <f>SUM(I56-I65)</f>
        <v>220966</v>
      </c>
      <c r="J68" s="122"/>
      <c r="K68" s="122">
        <f>SUM(K56-K65)</f>
        <v>294484</v>
      </c>
      <c r="L68" s="122"/>
      <c r="M68" s="122">
        <f>SUM(M56-M65)</f>
        <v>22187</v>
      </c>
      <c r="N68" s="5"/>
      <c r="O68" s="122">
        <f>SUM(O56-O65)</f>
        <v>-4718285</v>
      </c>
      <c r="P68" s="4"/>
    </row>
    <row r="69" spans="2:17" ht="3" customHeight="1" x14ac:dyDescent="0.25">
      <c r="C69" s="1"/>
      <c r="D69" s="110"/>
      <c r="E69" s="5"/>
      <c r="F69" s="5"/>
      <c r="G69" s="5"/>
      <c r="H69" s="5"/>
      <c r="I69" s="130"/>
      <c r="J69" s="130"/>
      <c r="K69" s="130"/>
      <c r="L69" s="130"/>
      <c r="M69" s="130"/>
      <c r="N69" s="5"/>
      <c r="O69" s="130"/>
      <c r="P69" s="4"/>
    </row>
    <row r="70" spans="2:17" ht="18.75" hidden="1" customHeight="1" x14ac:dyDescent="0.25">
      <c r="C70" s="111" t="s">
        <v>84</v>
      </c>
      <c r="D70" s="110"/>
      <c r="E70" s="5"/>
      <c r="F70" s="5"/>
      <c r="G70" s="5"/>
      <c r="H70" s="5"/>
      <c r="I70" s="130"/>
      <c r="J70" s="130"/>
      <c r="K70" s="130"/>
      <c r="L70" s="130"/>
      <c r="M70" s="130"/>
      <c r="N70" s="5"/>
      <c r="O70" s="130"/>
      <c r="P70" s="4"/>
    </row>
    <row r="71" spans="2:17" ht="19.5" hidden="1" customHeight="1" x14ac:dyDescent="0.3">
      <c r="C71" s="1"/>
      <c r="D71" s="112" t="s">
        <v>85</v>
      </c>
      <c r="E71" s="5"/>
      <c r="F71" s="5"/>
      <c r="G71" s="5"/>
      <c r="H71" s="5"/>
      <c r="I71" s="52">
        <f>'[2]Est Res X Riesgos '!H342</f>
        <v>0</v>
      </c>
      <c r="J71" s="122"/>
      <c r="K71" s="122"/>
      <c r="L71" s="122"/>
      <c r="M71" s="122"/>
      <c r="N71" s="106"/>
      <c r="O71" s="52"/>
      <c r="P71" s="119"/>
    </row>
    <row r="72" spans="2:17" ht="7.5" customHeight="1" x14ac:dyDescent="0.25">
      <c r="C72" s="1"/>
      <c r="D72" s="110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4"/>
    </row>
    <row r="73" spans="2:17" ht="22.5" customHeight="1" x14ac:dyDescent="0.3">
      <c r="C73" s="1"/>
      <c r="D73" s="133" t="s">
        <v>86</v>
      </c>
      <c r="E73" s="5"/>
      <c r="F73" s="5"/>
      <c r="G73" s="134">
        <f>G68+G71</f>
        <v>537637</v>
      </c>
      <c r="H73" s="5"/>
      <c r="I73" s="121">
        <f>I68+I71</f>
        <v>220966</v>
      </c>
      <c r="J73" s="122"/>
      <c r="K73" s="122">
        <f>K68+K71</f>
        <v>294484</v>
      </c>
      <c r="L73" s="122"/>
      <c r="M73" s="122">
        <f>M68+M71</f>
        <v>22187</v>
      </c>
      <c r="N73" s="5"/>
      <c r="O73" s="121">
        <f>O68+O71</f>
        <v>-4718285</v>
      </c>
      <c r="P73" s="4"/>
    </row>
    <row r="74" spans="2:17" ht="7.5" customHeight="1" x14ac:dyDescent="0.25">
      <c r="C74" s="1"/>
      <c r="D74" s="135"/>
      <c r="E74" s="5"/>
      <c r="F74" s="5"/>
      <c r="G74" s="5"/>
      <c r="H74" s="105"/>
      <c r="I74" s="20"/>
      <c r="J74" s="107"/>
      <c r="K74" s="20"/>
      <c r="L74" s="107"/>
      <c r="M74" s="20"/>
      <c r="N74" s="108"/>
      <c r="O74" s="20"/>
      <c r="P74" s="136"/>
    </row>
    <row r="75" spans="2:17" s="137" customFormat="1" ht="20.25" thickBot="1" x14ac:dyDescent="0.35">
      <c r="C75" s="50"/>
      <c r="D75" s="33" t="s">
        <v>25</v>
      </c>
      <c r="E75" s="123"/>
      <c r="F75" s="138" t="s">
        <v>1</v>
      </c>
      <c r="G75" s="30">
        <f>G50+G73</f>
        <v>130418593</v>
      </c>
      <c r="H75" s="138" t="s">
        <v>1</v>
      </c>
      <c r="I75" s="30">
        <f>I50+I73</f>
        <v>84209670</v>
      </c>
      <c r="J75" s="122"/>
      <c r="K75" s="30">
        <f>K50+K73</f>
        <v>43435113</v>
      </c>
      <c r="L75" s="122"/>
      <c r="M75" s="30">
        <f>M50+M73</f>
        <v>2773810</v>
      </c>
      <c r="N75" s="138" t="s">
        <v>1</v>
      </c>
      <c r="O75" s="30">
        <f>O50+O73</f>
        <v>109645457</v>
      </c>
      <c r="P75" s="139"/>
    </row>
    <row r="76" spans="2:17" ht="14.25" customHeight="1" thickTop="1" x14ac:dyDescent="0.25">
      <c r="C76" s="17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9"/>
    </row>
    <row r="77" spans="2:17" ht="14.25" customHeight="1" x14ac:dyDescent="0.2"/>
    <row r="78" spans="2:17" ht="14.25" customHeight="1" x14ac:dyDescent="0.2"/>
    <row r="79" spans="2:17" ht="14.25" customHeight="1" x14ac:dyDescent="0.2"/>
    <row r="80" spans="2:17" ht="23.25" customHeight="1" x14ac:dyDescent="0.25">
      <c r="B80" s="224" t="s">
        <v>87</v>
      </c>
      <c r="C80" s="224"/>
      <c r="D80" s="224"/>
      <c r="E80" s="224"/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</row>
    <row r="82" spans="7:13" ht="19.5" x14ac:dyDescent="0.3">
      <c r="K82" s="122"/>
      <c r="M82" s="122"/>
    </row>
    <row r="83" spans="7:13" ht="18.75" x14ac:dyDescent="0.25">
      <c r="I83" s="107"/>
    </row>
    <row r="84" spans="7:13" ht="18.75" x14ac:dyDescent="0.25">
      <c r="G84" s="106"/>
      <c r="K84" s="106"/>
      <c r="M84" s="106"/>
    </row>
    <row r="85" spans="7:13" ht="18.75" x14ac:dyDescent="0.25">
      <c r="I85" s="107"/>
    </row>
    <row r="87" spans="7:13" x14ac:dyDescent="0.2">
      <c r="G87" s="140"/>
      <c r="I87" s="140"/>
      <c r="J87" s="140"/>
      <c r="K87" s="140"/>
      <c r="L87" s="140"/>
      <c r="M87" s="140"/>
    </row>
    <row r="93" spans="7:13" x14ac:dyDescent="0.2">
      <c r="G93" s="140"/>
      <c r="H93" s="140"/>
      <c r="I93" s="140"/>
      <c r="J93" s="140"/>
      <c r="K93" s="140"/>
      <c r="L93" s="140"/>
      <c r="M93" s="140"/>
    </row>
  </sheetData>
  <mergeCells count="2">
    <mergeCell ref="H12:I12"/>
    <mergeCell ref="B80:Q80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3073" r:id="rId3">
          <objectPr defaultSize="0" autoPict="0" r:id="rId4">
            <anchor moveWithCells="1" sizeWithCells="1">
              <from>
                <xdr:col>15</xdr:col>
                <xdr:colOff>123825</xdr:colOff>
                <xdr:row>78</xdr:row>
                <xdr:rowOff>85725</xdr:rowOff>
              </from>
              <to>
                <xdr:col>16</xdr:col>
                <xdr:colOff>57150</xdr:colOff>
                <xdr:row>79</xdr:row>
                <xdr:rowOff>180975</xdr:rowOff>
              </to>
            </anchor>
          </objectPr>
        </oleObject>
      </mc:Choice>
      <mc:Fallback>
        <oleObject progId="MSDraw" shapeId="3073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4B87B-A729-4B0F-A35E-6A91482E264A}">
  <dimension ref="B2:K80"/>
  <sheetViews>
    <sheetView zoomScale="70" zoomScaleNormal="70" workbookViewId="0">
      <selection activeCell="L27" sqref="L27"/>
    </sheetView>
  </sheetViews>
  <sheetFormatPr baseColWidth="10" defaultColWidth="11.5546875" defaultRowHeight="20.25" x14ac:dyDescent="0.3"/>
  <cols>
    <col min="1" max="1" width="3.33203125" style="22" customWidth="1"/>
    <col min="2" max="3" width="2.77734375" style="22" customWidth="1"/>
    <col min="4" max="4" width="3.77734375" style="22" customWidth="1"/>
    <col min="5" max="5" width="48.5546875" style="22" customWidth="1"/>
    <col min="6" max="6" width="10.77734375" style="22" customWidth="1"/>
    <col min="7" max="7" width="18.5546875" style="22" bestFit="1" customWidth="1"/>
    <col min="8" max="8" width="4.5546875" style="22" customWidth="1"/>
    <col min="9" max="9" width="16.88671875" style="22" bestFit="1" customWidth="1"/>
    <col min="10" max="10" width="4.5546875" style="22" customWidth="1"/>
    <col min="11" max="11" width="18.44140625" style="22" customWidth="1"/>
    <col min="12" max="16384" width="11.5546875" style="22"/>
  </cols>
  <sheetData>
    <row r="2" spans="3:11" ht="8.25" customHeight="1" x14ac:dyDescent="0.3"/>
    <row r="3" spans="3:11" ht="6.75" customHeight="1" x14ac:dyDescent="0.3">
      <c r="G3" s="141"/>
      <c r="H3" s="141"/>
      <c r="I3" s="141"/>
      <c r="J3" s="81"/>
    </row>
    <row r="4" spans="3:11" s="28" customFormat="1" ht="33" customHeight="1" x14ac:dyDescent="0.25">
      <c r="C4" s="82" t="s">
        <v>2</v>
      </c>
      <c r="D4" s="82"/>
      <c r="E4" s="82"/>
      <c r="F4" s="82"/>
      <c r="G4" s="82"/>
      <c r="H4" s="82"/>
      <c r="I4" s="82"/>
      <c r="J4" s="82"/>
    </row>
    <row r="5" spans="3:11" s="28" customFormat="1" ht="33" customHeight="1" x14ac:dyDescent="0.25">
      <c r="C5" s="84" t="s">
        <v>53</v>
      </c>
      <c r="D5" s="84"/>
      <c r="E5" s="84"/>
      <c r="F5" s="84"/>
      <c r="G5" s="84"/>
      <c r="H5" s="84"/>
      <c r="I5" s="84"/>
      <c r="J5" s="84"/>
    </row>
    <row r="6" spans="3:11" s="28" customFormat="1" ht="33" customHeight="1" x14ac:dyDescent="0.25">
      <c r="C6" s="84" t="s">
        <v>88</v>
      </c>
      <c r="D6" s="84"/>
      <c r="E6" s="84"/>
      <c r="F6" s="84"/>
      <c r="G6" s="84"/>
      <c r="H6" s="84"/>
      <c r="I6" s="84"/>
      <c r="J6" s="84"/>
    </row>
    <row r="7" spans="3:11" s="28" customFormat="1" ht="33" customHeight="1" x14ac:dyDescent="0.25">
      <c r="C7" s="45" t="str">
        <f>'[2]Administración Act.'!C6</f>
        <v>Para el periódo terminado el 31 de Diciembre de 2023</v>
      </c>
      <c r="D7" s="45"/>
      <c r="E7" s="85"/>
      <c r="F7" s="85"/>
      <c r="G7" s="85"/>
      <c r="H7" s="85"/>
      <c r="I7" s="85"/>
      <c r="J7" s="45"/>
    </row>
    <row r="8" spans="3:11" s="28" customFormat="1" ht="23.1" customHeight="1" x14ac:dyDescent="0.25">
      <c r="C8" s="45" t="str">
        <f>'[2]Administración Act.'!C7</f>
        <v>En Balboas</v>
      </c>
      <c r="D8" s="45"/>
      <c r="E8" s="85"/>
      <c r="F8" s="85"/>
      <c r="G8" s="85"/>
      <c r="H8" s="85"/>
      <c r="I8" s="85"/>
      <c r="J8" s="45"/>
    </row>
    <row r="9" spans="3:11" ht="6" customHeight="1" x14ac:dyDescent="0.3"/>
    <row r="10" spans="3:11" ht="4.5" customHeight="1" x14ac:dyDescent="0.3">
      <c r="C10" s="35"/>
      <c r="D10" s="36"/>
      <c r="E10" s="36"/>
      <c r="F10" s="36"/>
      <c r="G10" s="36"/>
      <c r="H10" s="36"/>
      <c r="I10" s="36"/>
      <c r="J10" s="37"/>
    </row>
    <row r="11" spans="3:11" x14ac:dyDescent="0.3">
      <c r="C11" s="1"/>
      <c r="D11" s="5"/>
      <c r="E11" s="5"/>
      <c r="F11" s="89"/>
      <c r="G11" s="92">
        <f>'[2]Administración Act.'!I10</f>
        <v>2023</v>
      </c>
      <c r="H11" s="91"/>
      <c r="I11" s="92">
        <f>'[2]Administración Act.'!O10</f>
        <v>2022</v>
      </c>
      <c r="J11" s="93"/>
    </row>
    <row r="12" spans="3:11" x14ac:dyDescent="0.3">
      <c r="C12" s="103" t="s">
        <v>3</v>
      </c>
      <c r="D12" s="5"/>
      <c r="E12" s="5"/>
      <c r="F12" s="5"/>
      <c r="G12" s="5"/>
      <c r="H12" s="5"/>
      <c r="I12" s="5"/>
      <c r="J12" s="4"/>
    </row>
    <row r="13" spans="3:11" ht="2.25" customHeight="1" x14ac:dyDescent="0.3">
      <c r="C13" s="1"/>
      <c r="D13" s="5"/>
      <c r="E13" s="5"/>
      <c r="F13" s="5"/>
      <c r="G13" s="124"/>
      <c r="H13" s="124"/>
      <c r="I13" s="124"/>
      <c r="J13" s="109"/>
    </row>
    <row r="14" spans="3:11" ht="19.5" customHeight="1" x14ac:dyDescent="0.3">
      <c r="C14" s="1"/>
      <c r="D14" s="110" t="s">
        <v>15</v>
      </c>
      <c r="E14" s="5"/>
      <c r="F14" s="105" t="s">
        <v>1</v>
      </c>
      <c r="G14" s="21">
        <f>'[2]Est Res X Riesgos '!J22</f>
        <v>1356591702</v>
      </c>
      <c r="H14" s="105" t="s">
        <v>1</v>
      </c>
      <c r="I14" s="21">
        <v>1324247951</v>
      </c>
      <c r="J14" s="142"/>
      <c r="K14" s="143"/>
    </row>
    <row r="15" spans="3:11" ht="19.5" customHeight="1" x14ac:dyDescent="0.3">
      <c r="C15" s="1"/>
      <c r="D15" s="123"/>
      <c r="E15" s="126" t="s">
        <v>16</v>
      </c>
      <c r="F15" s="123"/>
      <c r="G15" s="122">
        <f>SUM(G14:G14)</f>
        <v>1356591702</v>
      </c>
      <c r="H15" s="123"/>
      <c r="I15" s="122">
        <f>SUM(I14:I14)</f>
        <v>1324247951</v>
      </c>
      <c r="J15" s="4"/>
    </row>
    <row r="16" spans="3:11" ht="9" customHeight="1" x14ac:dyDescent="0.3">
      <c r="C16" s="1"/>
      <c r="D16" s="5"/>
      <c r="E16" s="5"/>
      <c r="F16" s="5"/>
      <c r="G16" s="124"/>
      <c r="H16" s="5"/>
      <c r="I16" s="124"/>
      <c r="J16" s="4"/>
    </row>
    <row r="17" spans="3:10" x14ac:dyDescent="0.3">
      <c r="C17" s="111" t="s">
        <v>9</v>
      </c>
      <c r="D17" s="5"/>
      <c r="E17" s="5"/>
      <c r="F17" s="5"/>
      <c r="G17" s="124"/>
      <c r="H17" s="5"/>
      <c r="I17" s="124"/>
      <c r="J17" s="4"/>
    </row>
    <row r="18" spans="3:10" ht="3.75" customHeight="1" x14ac:dyDescent="0.3">
      <c r="C18" s="1"/>
      <c r="D18" s="5"/>
      <c r="E18" s="5"/>
      <c r="F18" s="5"/>
      <c r="G18" s="124"/>
      <c r="H18" s="5"/>
      <c r="I18" s="124"/>
      <c r="J18" s="4"/>
    </row>
    <row r="19" spans="3:10" ht="19.5" customHeight="1" x14ac:dyDescent="0.3">
      <c r="C19" s="1"/>
      <c r="D19" s="112" t="s">
        <v>10</v>
      </c>
      <c r="E19" s="5"/>
      <c r="F19" s="5"/>
      <c r="G19" s="130">
        <f>'[2]Est Res X Riesgos '!J97</f>
        <v>47470192</v>
      </c>
      <c r="H19" s="5"/>
      <c r="I19" s="130">
        <v>47363646</v>
      </c>
      <c r="J19" s="4"/>
    </row>
    <row r="20" spans="3:10" ht="19.5" customHeight="1" x14ac:dyDescent="0.3">
      <c r="C20" s="1"/>
      <c r="D20" s="115" t="s">
        <v>64</v>
      </c>
      <c r="E20" s="5"/>
      <c r="F20" s="5"/>
      <c r="G20" s="130">
        <f>'[2]Est Res X Riesgos '!J105</f>
        <v>454222</v>
      </c>
      <c r="H20" s="5"/>
      <c r="I20" s="130">
        <v>240985</v>
      </c>
      <c r="J20" s="4"/>
    </row>
    <row r="21" spans="3:10" ht="19.5" customHeight="1" x14ac:dyDescent="0.3">
      <c r="C21" s="1"/>
      <c r="D21" s="114" t="s">
        <v>67</v>
      </c>
      <c r="E21" s="5"/>
      <c r="F21" s="5"/>
      <c r="G21" s="130">
        <f>'[2]Est Res X Riesgos '!J100</f>
        <v>11934183</v>
      </c>
      <c r="H21" s="5"/>
      <c r="I21" s="130">
        <v>68782520</v>
      </c>
      <c r="J21" s="4"/>
    </row>
    <row r="22" spans="3:10" ht="19.5" customHeight="1" x14ac:dyDescent="0.3">
      <c r="C22" s="1"/>
      <c r="D22" s="115" t="s">
        <v>65</v>
      </c>
      <c r="E22" s="5"/>
      <c r="F22" s="5"/>
      <c r="G22" s="130">
        <f>'[2]Est Res X Riesgos '!J116</f>
        <v>115588349</v>
      </c>
      <c r="H22" s="5"/>
      <c r="I22" s="130">
        <v>114454874</v>
      </c>
      <c r="J22" s="4"/>
    </row>
    <row r="23" spans="3:10" ht="19.5" customHeight="1" x14ac:dyDescent="0.3">
      <c r="C23" s="1"/>
      <c r="D23" s="110" t="s">
        <v>66</v>
      </c>
      <c r="E23" s="5"/>
      <c r="F23" s="5"/>
      <c r="G23" s="130">
        <f>+'[2]Est Res X Riesgos '!J109</f>
        <v>12053458</v>
      </c>
      <c r="H23" s="5"/>
      <c r="I23" s="130">
        <v>4350</v>
      </c>
      <c r="J23" s="4"/>
    </row>
    <row r="24" spans="3:10" ht="19.5" customHeight="1" x14ac:dyDescent="0.3">
      <c r="C24" s="1"/>
      <c r="D24" s="110" t="s">
        <v>68</v>
      </c>
      <c r="E24" s="5"/>
      <c r="F24" s="5"/>
      <c r="G24" s="130">
        <f>SUM('[2]Est Res X Riesgos '!J113:J115)</f>
        <v>793722155</v>
      </c>
      <c r="H24" s="5"/>
      <c r="I24" s="130">
        <v>787432396</v>
      </c>
      <c r="J24" s="4"/>
    </row>
    <row r="25" spans="3:10" ht="19.5" customHeight="1" x14ac:dyDescent="0.3">
      <c r="C25" s="1"/>
      <c r="D25" s="110" t="s">
        <v>69</v>
      </c>
      <c r="E25" s="5"/>
      <c r="F25" s="5"/>
      <c r="G25" s="130">
        <f>'[2]Est Res X Riesgos '!J117</f>
        <v>31742864</v>
      </c>
      <c r="H25" s="5"/>
      <c r="I25" s="130"/>
      <c r="J25" s="4"/>
    </row>
    <row r="26" spans="3:10" ht="19.5" customHeight="1" x14ac:dyDescent="0.3">
      <c r="C26" s="1"/>
      <c r="D26" s="110" t="s">
        <v>70</v>
      </c>
      <c r="E26" s="5"/>
      <c r="F26" s="5"/>
      <c r="G26" s="130">
        <f>'[2]Est Res X Riesgos '!J118</f>
        <v>1961411</v>
      </c>
      <c r="H26" s="5"/>
      <c r="I26" s="130">
        <v>1769544</v>
      </c>
      <c r="J26" s="4"/>
    </row>
    <row r="27" spans="3:10" ht="19.5" customHeight="1" x14ac:dyDescent="0.3">
      <c r="C27" s="1"/>
      <c r="D27" s="112" t="s">
        <v>17</v>
      </c>
      <c r="E27" s="5"/>
      <c r="F27" s="5"/>
      <c r="G27" s="130">
        <f>'[2]Est Res X Riesgos '!J141</f>
        <v>460230380.50999999</v>
      </c>
      <c r="H27" s="5"/>
      <c r="I27" s="130">
        <v>468841284</v>
      </c>
      <c r="J27" s="4"/>
    </row>
    <row r="28" spans="3:10" ht="19.5" customHeight="1" x14ac:dyDescent="0.3">
      <c r="C28" s="1"/>
      <c r="D28" s="112" t="s">
        <v>71</v>
      </c>
      <c r="E28" s="5"/>
      <c r="F28" s="5"/>
      <c r="G28" s="130"/>
      <c r="H28" s="5"/>
      <c r="I28" s="130">
        <v>102489</v>
      </c>
      <c r="J28" s="4"/>
    </row>
    <row r="29" spans="3:10" ht="19.5" customHeight="1" x14ac:dyDescent="0.3">
      <c r="C29" s="1"/>
      <c r="D29" s="110" t="s">
        <v>18</v>
      </c>
      <c r="E29" s="5"/>
      <c r="F29" s="5"/>
      <c r="G29" s="130">
        <f>'[2]Est Res X Riesgos '!J146</f>
        <v>52366282</v>
      </c>
      <c r="H29" s="5"/>
      <c r="I29" s="21">
        <v>51981160</v>
      </c>
      <c r="J29" s="4"/>
    </row>
    <row r="30" spans="3:10" ht="19.5" customHeight="1" x14ac:dyDescent="0.3">
      <c r="C30" s="1"/>
      <c r="D30" s="5"/>
      <c r="E30" s="127" t="s">
        <v>19</v>
      </c>
      <c r="F30" s="123"/>
      <c r="G30" s="144">
        <f>SUM(G19:G29)</f>
        <v>1527523496.51</v>
      </c>
      <c r="H30" s="123"/>
      <c r="I30" s="122">
        <f>SUM(I19:I29)</f>
        <v>1540973248</v>
      </c>
      <c r="J30" s="4"/>
    </row>
    <row r="31" spans="3:10" ht="5.0999999999999996" customHeight="1" x14ac:dyDescent="0.3">
      <c r="C31" s="1"/>
      <c r="D31" s="5"/>
      <c r="E31" s="5"/>
      <c r="F31" s="5"/>
      <c r="G31" s="145"/>
      <c r="H31" s="5"/>
      <c r="I31" s="145"/>
      <c r="J31" s="4"/>
    </row>
    <row r="32" spans="3:10" x14ac:dyDescent="0.3">
      <c r="C32" s="120" t="s">
        <v>89</v>
      </c>
      <c r="D32" s="123"/>
      <c r="E32" s="127"/>
      <c r="F32" s="123"/>
      <c r="G32" s="121">
        <f>G15-G30</f>
        <v>-170931794.50999999</v>
      </c>
      <c r="H32" s="123"/>
      <c r="I32" s="121">
        <f>I15-I30</f>
        <v>-216725297</v>
      </c>
      <c r="J32" s="4"/>
    </row>
    <row r="33" spans="3:11" ht="6" customHeight="1" x14ac:dyDescent="0.3">
      <c r="C33" s="1"/>
      <c r="D33" s="5"/>
      <c r="E33" s="5"/>
      <c r="F33" s="5"/>
      <c r="G33" s="124"/>
      <c r="H33" s="5"/>
      <c r="I33" s="124"/>
      <c r="J33" s="4"/>
    </row>
    <row r="34" spans="3:11" x14ac:dyDescent="0.3">
      <c r="C34" s="111" t="s">
        <v>20</v>
      </c>
      <c r="D34" s="5"/>
      <c r="E34" s="5"/>
      <c r="F34" s="5"/>
      <c r="G34" s="124"/>
      <c r="H34" s="5"/>
      <c r="I34" s="124"/>
      <c r="J34" s="4"/>
    </row>
    <row r="35" spans="3:11" ht="4.5" customHeight="1" x14ac:dyDescent="0.3">
      <c r="C35" s="1"/>
      <c r="D35" s="5"/>
      <c r="E35" s="5"/>
      <c r="F35" s="5"/>
      <c r="G35" s="124"/>
      <c r="H35" s="5"/>
      <c r="I35" s="124"/>
      <c r="J35" s="4"/>
    </row>
    <row r="36" spans="3:11" ht="20.25" customHeight="1" x14ac:dyDescent="0.3">
      <c r="C36" s="1"/>
      <c r="D36" s="110" t="s">
        <v>21</v>
      </c>
      <c r="E36" s="5"/>
      <c r="F36" s="5"/>
      <c r="G36" s="130">
        <f>'[2]Est Res X Riesgos '!J190</f>
        <v>46426122</v>
      </c>
      <c r="H36" s="5"/>
      <c r="I36" s="130">
        <v>11095320</v>
      </c>
      <c r="J36" s="4"/>
    </row>
    <row r="37" spans="3:11" ht="20.25" customHeight="1" x14ac:dyDescent="0.3">
      <c r="C37" s="1"/>
      <c r="D37" s="112" t="s">
        <v>73</v>
      </c>
      <c r="E37" s="5"/>
      <c r="F37" s="5"/>
      <c r="G37" s="130">
        <f>'[2]Est Res X Riesgos '!J235</f>
        <v>7709079</v>
      </c>
      <c r="H37" s="5"/>
      <c r="I37" s="130">
        <v>8464953</v>
      </c>
      <c r="J37" s="4"/>
    </row>
    <row r="38" spans="3:11" ht="20.25" hidden="1" customHeight="1" x14ac:dyDescent="0.3">
      <c r="C38" s="1"/>
      <c r="D38" s="110" t="s">
        <v>45</v>
      </c>
      <c r="E38" s="5"/>
      <c r="F38" s="5"/>
      <c r="G38" s="130">
        <f>'[2]Est Res X Riesgos '!J245</f>
        <v>0</v>
      </c>
      <c r="H38" s="5"/>
      <c r="I38" s="130">
        <v>0</v>
      </c>
      <c r="J38" s="4"/>
    </row>
    <row r="39" spans="3:11" ht="20.25" customHeight="1" x14ac:dyDescent="0.3">
      <c r="C39" s="1"/>
      <c r="D39" s="110" t="s">
        <v>22</v>
      </c>
      <c r="E39" s="5"/>
      <c r="F39" s="5"/>
      <c r="G39" s="130"/>
      <c r="H39" s="5"/>
      <c r="I39" s="130">
        <v>1132794</v>
      </c>
      <c r="J39" s="4"/>
    </row>
    <row r="40" spans="3:11" ht="20.25" hidden="1" customHeight="1" x14ac:dyDescent="0.3">
      <c r="C40" s="1"/>
      <c r="D40" s="110" t="s">
        <v>90</v>
      </c>
      <c r="E40" s="5"/>
      <c r="F40" s="5"/>
      <c r="G40" s="130"/>
      <c r="H40" s="5"/>
      <c r="I40" s="130"/>
      <c r="J40" s="4"/>
    </row>
    <row r="41" spans="3:11" x14ac:dyDescent="0.3">
      <c r="C41" s="1"/>
      <c r="D41" s="5"/>
      <c r="E41" s="112" t="s">
        <v>75</v>
      </c>
      <c r="F41" s="5"/>
      <c r="G41" s="146">
        <f>G36+G37+G38-G39-G40</f>
        <v>54135201</v>
      </c>
      <c r="H41" s="5"/>
      <c r="I41" s="146">
        <f>I36+I37-I38-I39-I40</f>
        <v>18427479</v>
      </c>
      <c r="J41" s="4"/>
    </row>
    <row r="42" spans="3:11" ht="6" customHeight="1" x14ac:dyDescent="0.3">
      <c r="C42" s="1"/>
      <c r="D42" s="5"/>
      <c r="E42" s="112"/>
      <c r="F42" s="5"/>
      <c r="G42" s="21"/>
      <c r="H42" s="5"/>
      <c r="I42" s="21"/>
      <c r="J42" s="4"/>
    </row>
    <row r="43" spans="3:11" ht="19.5" customHeight="1" x14ac:dyDescent="0.3">
      <c r="C43" s="50"/>
      <c r="D43" s="126" t="s">
        <v>91</v>
      </c>
      <c r="E43" s="147"/>
      <c r="F43" s="123"/>
      <c r="G43" s="121">
        <f>G32+G41</f>
        <v>-116796593.50999999</v>
      </c>
      <c r="H43" s="123"/>
      <c r="I43" s="121">
        <f>I32+I41</f>
        <v>-198297818</v>
      </c>
      <c r="J43" s="4"/>
      <c r="K43" s="112"/>
    </row>
    <row r="44" spans="3:11" ht="4.9000000000000004" customHeight="1" x14ac:dyDescent="0.3">
      <c r="C44" s="1"/>
      <c r="D44" s="5"/>
      <c r="E44" s="5"/>
      <c r="F44" s="5"/>
      <c r="G44" s="124"/>
      <c r="H44" s="5"/>
      <c r="I44" s="124"/>
      <c r="J44" s="4"/>
    </row>
    <row r="45" spans="3:11" ht="23.25" customHeight="1" x14ac:dyDescent="0.3">
      <c r="C45" s="111" t="s">
        <v>92</v>
      </c>
      <c r="D45" s="5"/>
      <c r="E45" s="5"/>
      <c r="F45" s="5"/>
      <c r="G45" s="124"/>
      <c r="H45" s="5"/>
      <c r="I45" s="124"/>
      <c r="J45" s="4"/>
    </row>
    <row r="46" spans="3:11" ht="19.5" customHeight="1" x14ac:dyDescent="0.3">
      <c r="C46" s="103"/>
      <c r="D46" s="5" t="s">
        <v>12</v>
      </c>
      <c r="E46" s="5"/>
      <c r="F46" s="5"/>
      <c r="G46" s="124">
        <f>SUM('[2]Est Res X Riesgos '!J269+'[2]Est Res X Riesgos '!J278)</f>
        <v>25000000</v>
      </c>
      <c r="H46" s="5"/>
      <c r="I46" s="124">
        <v>25000000</v>
      </c>
      <c r="J46" s="4"/>
    </row>
    <row r="47" spans="3:11" ht="19.5" customHeight="1" x14ac:dyDescent="0.3">
      <c r="C47" s="103"/>
      <c r="D47" s="148" t="s">
        <v>93</v>
      </c>
      <c r="E47" s="5"/>
      <c r="F47" s="5"/>
      <c r="G47" s="149"/>
      <c r="H47" s="5"/>
      <c r="I47" s="124"/>
      <c r="J47" s="4"/>
    </row>
    <row r="48" spans="3:11" ht="18.600000000000001" customHeight="1" x14ac:dyDescent="0.3">
      <c r="C48" s="103"/>
      <c r="D48" s="5"/>
      <c r="E48" s="5"/>
      <c r="F48" s="5"/>
      <c r="G48" s="145">
        <f>SUM(G46:G47)</f>
        <v>25000000</v>
      </c>
      <c r="H48" s="5"/>
      <c r="I48" s="145">
        <f>SUM(I46:I47)</f>
        <v>25000000</v>
      </c>
      <c r="J48" s="4"/>
    </row>
    <row r="49" spans="3:10" ht="7.15" customHeight="1" x14ac:dyDescent="0.3">
      <c r="C49" s="103"/>
      <c r="D49" s="5"/>
      <c r="E49" s="5"/>
      <c r="F49" s="5"/>
      <c r="G49" s="124"/>
      <c r="H49" s="5"/>
      <c r="I49" s="124"/>
      <c r="J49" s="4"/>
    </row>
    <row r="50" spans="3:10" ht="23.25" customHeight="1" x14ac:dyDescent="0.3">
      <c r="C50" s="150"/>
      <c r="D50" s="127" t="s">
        <v>77</v>
      </c>
      <c r="E50" s="123"/>
      <c r="F50" s="123"/>
      <c r="G50" s="121">
        <f>G43+G48</f>
        <v>-91796593.50999999</v>
      </c>
      <c r="H50" s="123"/>
      <c r="I50" s="121">
        <f>I43+I48</f>
        <v>-173297818</v>
      </c>
      <c r="J50" s="4"/>
    </row>
    <row r="51" spans="3:10" ht="7.15" customHeight="1" x14ac:dyDescent="0.3">
      <c r="C51" s="103"/>
      <c r="D51" s="91"/>
      <c r="E51" s="5"/>
      <c r="F51" s="5"/>
      <c r="G51" s="124"/>
      <c r="H51" s="5"/>
      <c r="I51" s="124"/>
      <c r="J51" s="4"/>
    </row>
    <row r="52" spans="3:10" s="79" customFormat="1" ht="18.75" x14ac:dyDescent="0.25">
      <c r="C52" s="111" t="s">
        <v>26</v>
      </c>
      <c r="D52" s="110"/>
      <c r="E52" s="5"/>
      <c r="F52" s="5"/>
      <c r="G52" s="107"/>
      <c r="H52" s="106"/>
      <c r="I52" s="107"/>
      <c r="J52" s="4"/>
    </row>
    <row r="53" spans="3:10" s="79" customFormat="1" ht="18.75" x14ac:dyDescent="0.25">
      <c r="C53" s="131"/>
      <c r="D53" s="110" t="s">
        <v>94</v>
      </c>
      <c r="E53" s="5"/>
      <c r="F53" s="5"/>
      <c r="G53" s="107">
        <f>'[2]Est Res X Riesgos '!J292</f>
        <v>20853011</v>
      </c>
      <c r="H53" s="106"/>
      <c r="I53" s="107">
        <v>30615714</v>
      </c>
      <c r="J53" s="4"/>
    </row>
    <row r="54" spans="3:10" s="79" customFormat="1" ht="18.75" hidden="1" x14ac:dyDescent="0.25">
      <c r="C54" s="131"/>
      <c r="D54" s="151" t="s">
        <v>95</v>
      </c>
      <c r="E54" s="5"/>
      <c r="F54" s="5"/>
      <c r="G54" s="152">
        <f>'[2]Est Res X Riesgos '!J298</f>
        <v>0</v>
      </c>
      <c r="H54" s="106"/>
      <c r="I54" s="152">
        <v>0</v>
      </c>
      <c r="J54" s="4"/>
    </row>
    <row r="55" spans="3:10" s="79" customFormat="1" ht="18.75" x14ac:dyDescent="0.25">
      <c r="C55" s="131"/>
      <c r="D55" s="112" t="s">
        <v>13</v>
      </c>
      <c r="E55" s="5"/>
      <c r="F55" s="5"/>
      <c r="G55" s="107"/>
      <c r="H55" s="106"/>
      <c r="I55" s="107">
        <v>23900</v>
      </c>
      <c r="J55" s="4"/>
    </row>
    <row r="56" spans="3:10" s="79" customFormat="1" ht="19.5" x14ac:dyDescent="0.3">
      <c r="C56" s="131"/>
      <c r="E56" s="126" t="s">
        <v>27</v>
      </c>
      <c r="F56" s="123"/>
      <c r="G56" s="56">
        <f>SUM(G53:G55)</f>
        <v>20853011</v>
      </c>
      <c r="H56" s="128"/>
      <c r="I56" s="56">
        <f>SUM(I53:I55)</f>
        <v>30639614</v>
      </c>
      <c r="J56" s="4"/>
    </row>
    <row r="57" spans="3:10" s="79" customFormat="1" ht="4.9000000000000004" customHeight="1" x14ac:dyDescent="0.25">
      <c r="C57" s="131"/>
      <c r="D57" s="110"/>
      <c r="E57" s="5"/>
      <c r="F57" s="5"/>
      <c r="G57" s="107"/>
      <c r="H57" s="106"/>
      <c r="I57" s="107"/>
      <c r="J57" s="4"/>
    </row>
    <row r="58" spans="3:10" s="79" customFormat="1" ht="18.75" x14ac:dyDescent="0.25">
      <c r="C58" s="153" t="s">
        <v>80</v>
      </c>
      <c r="D58" s="110"/>
      <c r="E58" s="5"/>
      <c r="F58" s="5"/>
      <c r="G58" s="107"/>
      <c r="H58" s="106"/>
      <c r="I58" s="107"/>
      <c r="J58" s="4"/>
    </row>
    <row r="59" spans="3:10" s="79" customFormat="1" ht="3.75" customHeight="1" x14ac:dyDescent="0.25">
      <c r="C59" s="131"/>
      <c r="D59" s="110"/>
      <c r="E59" s="5"/>
      <c r="F59" s="5"/>
      <c r="G59" s="107"/>
      <c r="H59" s="106"/>
      <c r="I59" s="107"/>
      <c r="J59" s="4"/>
    </row>
    <row r="60" spans="3:10" s="79" customFormat="1" ht="18" customHeight="1" x14ac:dyDescent="0.25">
      <c r="C60" s="131"/>
      <c r="D60" s="112" t="s">
        <v>68</v>
      </c>
      <c r="E60" s="5"/>
      <c r="F60" s="5"/>
      <c r="G60" s="107">
        <f>'[2]Est Res X Riesgos '!J320</f>
        <v>13692356</v>
      </c>
      <c r="H60" s="106"/>
      <c r="I60" s="107">
        <v>14249170</v>
      </c>
      <c r="J60" s="4"/>
    </row>
    <row r="61" spans="3:10" s="79" customFormat="1" ht="18" customHeight="1" x14ac:dyDescent="0.25">
      <c r="C61" s="131"/>
      <c r="D61" s="112" t="s">
        <v>22</v>
      </c>
      <c r="E61" s="5"/>
      <c r="F61" s="5"/>
      <c r="G61" s="107">
        <f>'[2]Est Res X Riesgos '!J322</f>
        <v>2</v>
      </c>
      <c r="H61" s="106"/>
      <c r="I61" s="107">
        <v>2319</v>
      </c>
      <c r="J61" s="4"/>
    </row>
    <row r="62" spans="3:10" s="79" customFormat="1" ht="18" customHeight="1" x14ac:dyDescent="0.25">
      <c r="C62" s="131"/>
      <c r="D62" s="112" t="s">
        <v>82</v>
      </c>
      <c r="E62" s="5"/>
      <c r="F62" s="5"/>
      <c r="G62" s="107">
        <f>'[2]Est Res X Riesgos '!J329</f>
        <v>39542312</v>
      </c>
      <c r="H62" s="106"/>
      <c r="I62" s="107">
        <v>27696364</v>
      </c>
      <c r="J62" s="4"/>
    </row>
    <row r="63" spans="3:10" s="79" customFormat="1" ht="18.75" x14ac:dyDescent="0.25">
      <c r="C63" s="131"/>
      <c r="D63" s="110" t="s">
        <v>18</v>
      </c>
      <c r="E63" s="5"/>
      <c r="F63" s="5"/>
      <c r="G63" s="107">
        <f>'[2]Est Res X Riesgos '!J331</f>
        <v>2425</v>
      </c>
      <c r="H63" s="106"/>
      <c r="I63" s="107">
        <v>32400</v>
      </c>
      <c r="J63" s="4"/>
    </row>
    <row r="64" spans="3:10" s="79" customFormat="1" ht="18" customHeight="1" x14ac:dyDescent="0.3">
      <c r="C64" s="1"/>
      <c r="E64" s="126" t="s">
        <v>83</v>
      </c>
      <c r="F64" s="123"/>
      <c r="G64" s="56">
        <f>SUM(G60:G63)</f>
        <v>53237095</v>
      </c>
      <c r="H64" s="128"/>
      <c r="I64" s="56">
        <f>SUM(I60:I63)</f>
        <v>41980253</v>
      </c>
      <c r="J64" s="4"/>
    </row>
    <row r="65" spans="2:10" s="79" customFormat="1" ht="4.5" customHeight="1" x14ac:dyDescent="0.25">
      <c r="C65" s="1"/>
      <c r="D65" s="110"/>
      <c r="E65" s="5"/>
      <c r="F65" s="5"/>
      <c r="G65" s="130"/>
      <c r="H65" s="5"/>
      <c r="I65" s="130"/>
      <c r="J65" s="4"/>
    </row>
    <row r="66" spans="2:10" s="79" customFormat="1" ht="6.6" customHeight="1" x14ac:dyDescent="0.25">
      <c r="C66" s="1"/>
      <c r="D66" s="110"/>
      <c r="E66" s="5"/>
      <c r="F66" s="5"/>
      <c r="G66" s="130"/>
      <c r="H66" s="5"/>
      <c r="I66" s="130"/>
      <c r="J66" s="4"/>
    </row>
    <row r="67" spans="2:10" s="79" customFormat="1" ht="23.25" customHeight="1" x14ac:dyDescent="0.3">
      <c r="C67" s="1"/>
      <c r="D67" s="126" t="s">
        <v>96</v>
      </c>
      <c r="E67" s="5"/>
      <c r="F67" s="5"/>
      <c r="G67" s="121">
        <f>G56-G64</f>
        <v>-32384084</v>
      </c>
      <c r="H67" s="123"/>
      <c r="I67" s="121">
        <f>I56-I64</f>
        <v>-11340639</v>
      </c>
      <c r="J67" s="4"/>
    </row>
    <row r="68" spans="2:10" s="79" customFormat="1" ht="3.75" customHeight="1" x14ac:dyDescent="0.25">
      <c r="C68" s="1"/>
      <c r="D68" s="110"/>
      <c r="E68" s="5"/>
      <c r="F68" s="5"/>
      <c r="G68" s="21"/>
      <c r="H68" s="5"/>
      <c r="I68" s="21"/>
      <c r="J68" s="154"/>
    </row>
    <row r="69" spans="2:10" s="79" customFormat="1" ht="5.45" customHeight="1" x14ac:dyDescent="0.25">
      <c r="C69" s="1"/>
      <c r="D69" s="110"/>
      <c r="E69" s="5"/>
      <c r="F69" s="5"/>
      <c r="G69" s="130"/>
      <c r="H69" s="5"/>
      <c r="I69" s="130"/>
      <c r="J69" s="154"/>
    </row>
    <row r="70" spans="2:10" s="79" customFormat="1" thickBot="1" x14ac:dyDescent="0.35">
      <c r="C70" s="1"/>
      <c r="D70" s="33" t="s">
        <v>25</v>
      </c>
      <c r="E70" s="5"/>
      <c r="F70" s="138" t="s">
        <v>1</v>
      </c>
      <c r="G70" s="155">
        <f>G50+G67</f>
        <v>-124180677.50999999</v>
      </c>
      <c r="H70" s="156" t="s">
        <v>1</v>
      </c>
      <c r="I70" s="155">
        <f>I50+I67</f>
        <v>-184638457</v>
      </c>
      <c r="J70" s="136"/>
    </row>
    <row r="71" spans="2:10" s="79" customFormat="1" ht="14.25" customHeight="1" thickTop="1" x14ac:dyDescent="0.25">
      <c r="C71" s="17"/>
      <c r="D71" s="18"/>
      <c r="E71" s="18"/>
      <c r="F71" s="18"/>
      <c r="G71" s="18"/>
      <c r="H71" s="18"/>
      <c r="I71" s="18"/>
      <c r="J71" s="19"/>
    </row>
    <row r="72" spans="2:10" ht="7.15" customHeight="1" x14ac:dyDescent="0.3"/>
    <row r="73" spans="2:10" ht="28.15" customHeight="1" x14ac:dyDescent="0.3"/>
    <row r="74" spans="2:10" x14ac:dyDescent="0.3">
      <c r="B74" s="224" t="s">
        <v>97</v>
      </c>
      <c r="C74" s="224"/>
      <c r="D74" s="224"/>
      <c r="E74" s="224"/>
      <c r="F74" s="224"/>
      <c r="G74" s="224"/>
      <c r="H74" s="224"/>
      <c r="I74" s="224"/>
      <c r="J74" s="224"/>
    </row>
    <row r="80" spans="2:10" x14ac:dyDescent="0.3">
      <c r="G80" s="107"/>
    </row>
  </sheetData>
  <mergeCells count="1">
    <mergeCell ref="B74:J74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4097" r:id="rId3">
          <objectPr defaultSize="0" autoPict="0" r:id="rId4">
            <anchor moveWithCells="1" sizeWithCells="1">
              <from>
                <xdr:col>8</xdr:col>
                <xdr:colOff>1162050</xdr:colOff>
                <xdr:row>72</xdr:row>
                <xdr:rowOff>66675</xdr:rowOff>
              </from>
              <to>
                <xdr:col>9</xdr:col>
                <xdr:colOff>285750</xdr:colOff>
                <xdr:row>73</xdr:row>
                <xdr:rowOff>142875</xdr:rowOff>
              </to>
            </anchor>
          </objectPr>
        </oleObject>
      </mc:Choice>
      <mc:Fallback>
        <oleObject progId="MSDraw" shapeId="4097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67109-E19A-4D9F-A091-85F956F3651F}">
  <dimension ref="B2:T83"/>
  <sheetViews>
    <sheetView zoomScale="60" zoomScaleNormal="60" workbookViewId="0">
      <selection activeCell="T28" sqref="T28"/>
    </sheetView>
  </sheetViews>
  <sheetFormatPr baseColWidth="10" defaultColWidth="11.5546875" defaultRowHeight="20.25" x14ac:dyDescent="0.3"/>
  <cols>
    <col min="1" max="1" width="2.109375" style="22" customWidth="1"/>
    <col min="2" max="2" width="0.109375" style="22" hidden="1" customWidth="1"/>
    <col min="3" max="3" width="1.21875" style="22" customWidth="1"/>
    <col min="4" max="4" width="3.77734375" style="22" customWidth="1"/>
    <col min="5" max="5" width="40.44140625" style="22" customWidth="1"/>
    <col min="6" max="6" width="4.5546875" style="22" customWidth="1"/>
    <col min="7" max="7" width="16.109375" style="22" customWidth="1"/>
    <col min="8" max="8" width="4.5546875" style="22" customWidth="1"/>
    <col min="9" max="9" width="17.44140625" style="22" customWidth="1"/>
    <col min="10" max="10" width="4.5546875" style="22" customWidth="1"/>
    <col min="11" max="11" width="14.77734375" style="22" customWidth="1"/>
    <col min="12" max="12" width="4.5546875" style="22" customWidth="1"/>
    <col min="13" max="13" width="15.5546875" style="22" customWidth="1"/>
    <col min="14" max="14" width="4.5546875" style="22" customWidth="1"/>
    <col min="15" max="15" width="14.77734375" style="22" customWidth="1"/>
    <col min="16" max="16" width="4.21875" style="22" customWidth="1"/>
    <col min="17" max="17" width="16.33203125" style="22" customWidth="1"/>
    <col min="18" max="19" width="1.77734375" style="22" customWidth="1"/>
    <col min="20" max="20" width="16.88671875" style="22" customWidth="1"/>
    <col min="21" max="16384" width="11.5546875" style="22"/>
  </cols>
  <sheetData>
    <row r="2" spans="3:18" ht="4.5" customHeight="1" x14ac:dyDescent="0.3">
      <c r="I2" s="141"/>
      <c r="J2" s="141"/>
      <c r="K2" s="141"/>
      <c r="L2" s="141"/>
      <c r="M2" s="141"/>
      <c r="N2" s="141"/>
      <c r="O2" s="141"/>
      <c r="P2" s="141"/>
      <c r="Q2" s="141"/>
    </row>
    <row r="3" spans="3:18" s="28" customFormat="1" ht="33" customHeight="1" x14ac:dyDescent="0.25">
      <c r="C3" s="82" t="s">
        <v>2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</row>
    <row r="4" spans="3:18" s="28" customFormat="1" ht="33" customHeight="1" x14ac:dyDescent="0.25">
      <c r="C4" s="84" t="s">
        <v>53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3:18" s="28" customFormat="1" ht="30" customHeight="1" x14ac:dyDescent="0.25">
      <c r="C5" s="84" t="s">
        <v>24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</row>
    <row r="6" spans="3:18" s="28" customFormat="1" ht="24.95" customHeight="1" x14ac:dyDescent="0.25">
      <c r="C6" s="45" t="str">
        <f>'[2]Enfermedad Act.'!C7</f>
        <v>Para el periódo terminado el 31 de Diciembre de 2023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3:18" s="28" customFormat="1" ht="22.5" customHeight="1" x14ac:dyDescent="0.25">
      <c r="C7" s="45" t="str">
        <f>'[2]Enfermedad Act.'!C8</f>
        <v>En Balboas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</row>
    <row r="8" spans="3:18" ht="3.75" customHeight="1" x14ac:dyDescent="0.3"/>
    <row r="9" spans="3:18" ht="5.25" customHeight="1" x14ac:dyDescent="0.3">
      <c r="C9" s="35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7"/>
    </row>
    <row r="10" spans="3:18" ht="19.5" customHeight="1" x14ac:dyDescent="0.3">
      <c r="C10" s="1"/>
      <c r="D10" s="5"/>
      <c r="E10" s="5"/>
      <c r="F10" s="225">
        <v>2023</v>
      </c>
      <c r="G10" s="225"/>
      <c r="H10" s="225"/>
      <c r="I10" s="225"/>
      <c r="J10" s="225"/>
      <c r="K10" s="225"/>
      <c r="L10" s="225"/>
      <c r="M10" s="225"/>
      <c r="N10" s="225"/>
      <c r="O10" s="225"/>
      <c r="P10" s="91"/>
      <c r="Q10" s="90">
        <v>2022</v>
      </c>
      <c r="R10" s="4"/>
    </row>
    <row r="11" spans="3:18" ht="3.75" customHeight="1" x14ac:dyDescent="0.3">
      <c r="C11" s="1"/>
      <c r="D11" s="5"/>
      <c r="E11" s="5"/>
      <c r="F11" s="226" t="s">
        <v>47</v>
      </c>
      <c r="G11" s="226"/>
      <c r="H11" s="89"/>
      <c r="I11" s="157"/>
      <c r="J11" s="157"/>
      <c r="K11" s="227" t="s">
        <v>98</v>
      </c>
      <c r="L11" s="158"/>
      <c r="M11" s="157"/>
      <c r="N11" s="159"/>
      <c r="O11" s="229" t="s">
        <v>99</v>
      </c>
      <c r="P11" s="91"/>
      <c r="Q11" s="92"/>
      <c r="R11" s="4"/>
    </row>
    <row r="12" spans="3:18" ht="68.25" customHeight="1" x14ac:dyDescent="0.3">
      <c r="C12" s="1"/>
      <c r="D12" s="5"/>
      <c r="E12" s="5"/>
      <c r="F12" s="231" t="s">
        <v>39</v>
      </c>
      <c r="G12" s="232"/>
      <c r="H12" s="89"/>
      <c r="I12" s="160" t="s">
        <v>0</v>
      </c>
      <c r="J12" s="159"/>
      <c r="K12" s="228"/>
      <c r="L12" s="161"/>
      <c r="M12" s="162" t="s">
        <v>100</v>
      </c>
      <c r="N12" s="159"/>
      <c r="O12" s="230"/>
      <c r="P12" s="91"/>
      <c r="Q12" s="92"/>
      <c r="R12" s="4"/>
    </row>
    <row r="13" spans="3:18" x14ac:dyDescent="0.3">
      <c r="C13" s="103" t="s">
        <v>3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4"/>
    </row>
    <row r="14" spans="3:18" ht="18.95" customHeight="1" x14ac:dyDescent="0.3">
      <c r="C14" s="1"/>
      <c r="D14" s="110" t="s">
        <v>94</v>
      </c>
      <c r="E14" s="5"/>
      <c r="F14" s="105" t="s">
        <v>1</v>
      </c>
      <c r="G14" s="107">
        <f>O14+K14+I14</f>
        <v>1691205955</v>
      </c>
      <c r="H14" s="105" t="s">
        <v>1</v>
      </c>
      <c r="I14" s="107">
        <f>'[2]Est Res X Riesgos '!L14</f>
        <v>1259391490</v>
      </c>
      <c r="J14" s="105" t="s">
        <v>1</v>
      </c>
      <c r="K14" s="107">
        <f>SUM(M14)</f>
        <v>431814465</v>
      </c>
      <c r="L14" s="163" t="s">
        <v>1</v>
      </c>
      <c r="M14" s="107">
        <f>'[2]Est Res X Riesgos '!N14</f>
        <v>431814465</v>
      </c>
      <c r="N14" s="105" t="s">
        <v>1</v>
      </c>
      <c r="O14" s="164"/>
      <c r="P14" s="108" t="s">
        <v>1</v>
      </c>
      <c r="Q14" s="107">
        <v>1575038282</v>
      </c>
      <c r="R14" s="4"/>
    </row>
    <row r="15" spans="3:18" ht="18.95" customHeight="1" x14ac:dyDescent="0.3">
      <c r="C15" s="1"/>
      <c r="D15" s="165" t="s">
        <v>6</v>
      </c>
      <c r="E15" s="5"/>
      <c r="F15" s="5"/>
      <c r="G15" s="107">
        <f t="shared" ref="G15:G18" si="0">O15+K15+I15</f>
        <v>1245515</v>
      </c>
      <c r="H15" s="105"/>
      <c r="I15" s="107">
        <f>'[2]Est Res X Riesgos '!L16</f>
        <v>700685</v>
      </c>
      <c r="J15" s="107"/>
      <c r="K15" s="107">
        <f>+M15</f>
        <v>544830</v>
      </c>
      <c r="L15" s="107"/>
      <c r="M15" s="107">
        <f>'[2]Est Res X Riesgos '!N16</f>
        <v>544830</v>
      </c>
      <c r="N15" s="107"/>
      <c r="O15" s="164"/>
      <c r="P15" s="108"/>
      <c r="Q15" s="107">
        <v>1101723</v>
      </c>
      <c r="R15" s="4"/>
    </row>
    <row r="16" spans="3:18" ht="18.95" customHeight="1" x14ac:dyDescent="0.3">
      <c r="C16" s="1"/>
      <c r="D16" s="166" t="s">
        <v>7</v>
      </c>
      <c r="E16" s="5"/>
      <c r="F16" s="5"/>
      <c r="G16" s="107">
        <f t="shared" si="0"/>
        <v>4850356</v>
      </c>
      <c r="H16" s="105"/>
      <c r="I16" s="107">
        <f>'[2]Est Res X Riesgos '!L17</f>
        <v>2111343</v>
      </c>
      <c r="J16" s="107"/>
      <c r="K16" s="107">
        <f>+M16</f>
        <v>2739013</v>
      </c>
      <c r="L16" s="107"/>
      <c r="M16" s="107">
        <f>'[2]Est Res X Riesgos '!N17</f>
        <v>2739013</v>
      </c>
      <c r="N16" s="107"/>
      <c r="O16" s="164"/>
      <c r="P16" s="108"/>
      <c r="Q16" s="107">
        <v>3809320</v>
      </c>
      <c r="R16" s="4"/>
    </row>
    <row r="17" spans="3:20" ht="18.95" customHeight="1" x14ac:dyDescent="0.3">
      <c r="C17" s="1"/>
      <c r="D17" s="112" t="s">
        <v>32</v>
      </c>
      <c r="E17" s="5"/>
      <c r="F17" s="5"/>
      <c r="G17" s="11">
        <f t="shared" si="0"/>
        <v>154843050</v>
      </c>
      <c r="H17" s="105"/>
      <c r="I17" s="11">
        <f>'[2]Est Res X Riesgos '!L19</f>
        <v>78961521</v>
      </c>
      <c r="J17" s="107"/>
      <c r="K17" s="107">
        <f>+M17</f>
        <v>75881529</v>
      </c>
      <c r="L17" s="107"/>
      <c r="M17" s="107">
        <f>'[2]Est Res X Riesgos '!N19</f>
        <v>75881529</v>
      </c>
      <c r="N17" s="107"/>
      <c r="O17" s="164"/>
      <c r="P17" s="108"/>
      <c r="Q17" s="107">
        <v>143968229</v>
      </c>
      <c r="R17" s="4"/>
    </row>
    <row r="18" spans="3:20" hidden="1" x14ac:dyDescent="0.3">
      <c r="C18" s="1"/>
      <c r="D18" s="110" t="s">
        <v>101</v>
      </c>
      <c r="E18" s="5"/>
      <c r="F18" s="5"/>
      <c r="G18" s="167">
        <f t="shared" si="0"/>
        <v>0</v>
      </c>
      <c r="H18" s="105"/>
      <c r="I18" s="11"/>
      <c r="J18" s="107"/>
      <c r="K18" s="107"/>
      <c r="L18" s="107"/>
      <c r="M18" s="11"/>
      <c r="N18" s="107"/>
      <c r="O18" s="164"/>
      <c r="P18" s="108"/>
      <c r="Q18" s="11"/>
      <c r="R18" s="4"/>
    </row>
    <row r="19" spans="3:20" s="58" customFormat="1" ht="23.25" customHeight="1" x14ac:dyDescent="0.3">
      <c r="C19" s="50"/>
      <c r="D19" s="123"/>
      <c r="E19" s="126" t="s">
        <v>16</v>
      </c>
      <c r="F19" s="126"/>
      <c r="G19" s="129">
        <f>I19+K19+O19</f>
        <v>1852144876</v>
      </c>
      <c r="H19" s="123"/>
      <c r="I19" s="129">
        <f>SUM(I14:I18)</f>
        <v>1341165039</v>
      </c>
      <c r="J19" s="129"/>
      <c r="K19" s="56">
        <f>SUM(K14:K18)</f>
        <v>510979837</v>
      </c>
      <c r="L19" s="129"/>
      <c r="M19" s="56">
        <f>SUM(M14:M18)</f>
        <v>510979837</v>
      </c>
      <c r="N19" s="129"/>
      <c r="O19" s="168">
        <f>SUM(O14:O18)</f>
        <v>0</v>
      </c>
      <c r="P19" s="128"/>
      <c r="Q19" s="56">
        <f>SUM(Q14:Q18)</f>
        <v>1723917554</v>
      </c>
      <c r="R19" s="57"/>
    </row>
    <row r="20" spans="3:20" x14ac:dyDescent="0.3">
      <c r="C20" s="111" t="s">
        <v>9</v>
      </c>
      <c r="D20" s="5"/>
      <c r="E20" s="5"/>
      <c r="F20" s="5"/>
      <c r="G20" s="5"/>
      <c r="H20" s="5"/>
      <c r="I20" s="106"/>
      <c r="J20" s="106"/>
      <c r="K20" s="106"/>
      <c r="L20" s="106"/>
      <c r="M20" s="106"/>
      <c r="N20" s="106"/>
      <c r="O20" s="106"/>
      <c r="P20" s="106"/>
      <c r="Q20" s="106"/>
      <c r="R20" s="4"/>
    </row>
    <row r="21" spans="3:20" ht="3.75" customHeight="1" x14ac:dyDescent="0.3">
      <c r="C21" s="1"/>
      <c r="D21" s="5"/>
      <c r="E21" s="5"/>
      <c r="F21" s="5"/>
      <c r="G21" s="5"/>
      <c r="H21" s="5"/>
      <c r="I21" s="106"/>
      <c r="J21" s="106"/>
      <c r="K21" s="106"/>
      <c r="L21" s="106"/>
      <c r="M21" s="106"/>
      <c r="N21" s="106"/>
      <c r="O21" s="106"/>
      <c r="P21" s="106"/>
      <c r="Q21" s="106"/>
      <c r="R21" s="4"/>
    </row>
    <row r="22" spans="3:20" ht="18.95" customHeight="1" x14ac:dyDescent="0.3">
      <c r="C22" s="1"/>
      <c r="D22" s="112" t="s">
        <v>10</v>
      </c>
      <c r="E22" s="5"/>
      <c r="F22" s="5"/>
      <c r="G22" s="107">
        <f>O22+K22+I22</f>
        <v>2286894571.1799998</v>
      </c>
      <c r="H22" s="5"/>
      <c r="I22" s="107">
        <f>'[2]Est Res X Riesgos '!L97</f>
        <v>2269530828</v>
      </c>
      <c r="J22" s="107"/>
      <c r="K22" s="107">
        <f>+M22</f>
        <v>7705053.1799999997</v>
      </c>
      <c r="L22" s="107"/>
      <c r="M22" s="107">
        <f>'[2]Est Res X Riesgos '!N97</f>
        <v>7705053.1799999997</v>
      </c>
      <c r="N22" s="107"/>
      <c r="O22" s="107">
        <f>'[2]Est Res X Riesgos '!P97</f>
        <v>9658690</v>
      </c>
      <c r="P22" s="106"/>
      <c r="Q22" s="107">
        <v>2176121800</v>
      </c>
      <c r="R22" s="4"/>
    </row>
    <row r="23" spans="3:20" ht="18.95" hidden="1" customHeight="1" x14ac:dyDescent="0.3">
      <c r="C23" s="1"/>
      <c r="D23" s="110" t="s">
        <v>17</v>
      </c>
      <c r="E23" s="5"/>
      <c r="F23" s="5"/>
      <c r="G23" s="152">
        <f>O23+K23+I23</f>
        <v>0</v>
      </c>
      <c r="H23" s="169"/>
      <c r="I23" s="152">
        <f>'[2]Est Res X Riesgos '!L141</f>
        <v>0</v>
      </c>
      <c r="J23" s="107"/>
      <c r="K23" s="152">
        <f>+M23</f>
        <v>0</v>
      </c>
      <c r="L23" s="107"/>
      <c r="M23" s="152">
        <v>0</v>
      </c>
      <c r="N23" s="107"/>
      <c r="O23" s="164"/>
      <c r="P23" s="106"/>
      <c r="Q23" s="107">
        <v>0</v>
      </c>
      <c r="R23" s="4"/>
    </row>
    <row r="24" spans="3:20" ht="18.95" customHeight="1" x14ac:dyDescent="0.3">
      <c r="C24" s="1"/>
      <c r="D24" s="110" t="s">
        <v>33</v>
      </c>
      <c r="E24" s="5"/>
      <c r="F24" s="5"/>
      <c r="G24" s="107">
        <f>O24+K24+I24</f>
        <v>10715738</v>
      </c>
      <c r="H24" s="5"/>
      <c r="I24" s="107">
        <f>'[2]Est Res X Riesgos '!L143</f>
        <v>5884745</v>
      </c>
      <c r="J24" s="107"/>
      <c r="K24" s="107">
        <f>+M24</f>
        <v>4830993</v>
      </c>
      <c r="L24" s="107"/>
      <c r="M24" s="107">
        <f>'[2]Est Res X Riesgos '!N143</f>
        <v>4830993</v>
      </c>
      <c r="N24" s="107"/>
      <c r="O24" s="164"/>
      <c r="P24" s="106"/>
      <c r="Q24" s="107">
        <v>14337258</v>
      </c>
      <c r="R24" s="4"/>
    </row>
    <row r="25" spans="3:20" ht="18.95" customHeight="1" x14ac:dyDescent="0.3">
      <c r="C25" s="1"/>
      <c r="D25" s="112" t="s">
        <v>18</v>
      </c>
      <c r="E25" s="5"/>
      <c r="F25" s="5"/>
      <c r="G25" s="21">
        <f>O25+K25+I25</f>
        <v>108315</v>
      </c>
      <c r="H25" s="5"/>
      <c r="I25" s="21">
        <f>'[2]Est Res X Riesgos '!L146</f>
        <v>108315</v>
      </c>
      <c r="J25" s="107"/>
      <c r="K25" s="152">
        <f>+M25</f>
        <v>0</v>
      </c>
      <c r="L25" s="107"/>
      <c r="M25" s="107"/>
      <c r="N25" s="107"/>
      <c r="O25" s="66"/>
      <c r="P25" s="106"/>
      <c r="Q25" s="170">
        <v>107572</v>
      </c>
      <c r="R25" s="4"/>
    </row>
    <row r="26" spans="3:20" s="58" customFormat="1" ht="23.45" customHeight="1" x14ac:dyDescent="0.3">
      <c r="C26" s="50"/>
      <c r="D26" s="123"/>
      <c r="E26" s="127" t="s">
        <v>19</v>
      </c>
      <c r="F26" s="127"/>
      <c r="G26" s="129">
        <f>O26+K26+I26</f>
        <v>2297718624.1799998</v>
      </c>
      <c r="H26" s="123"/>
      <c r="I26" s="129">
        <f>SUM(I22:I25)</f>
        <v>2275523888</v>
      </c>
      <c r="J26" s="129"/>
      <c r="K26" s="56">
        <f>SUM(K22:K25)</f>
        <v>12536046.18</v>
      </c>
      <c r="L26" s="171"/>
      <c r="M26" s="56">
        <f>SUM(M22:M25)</f>
        <v>12536046.18</v>
      </c>
      <c r="N26" s="129"/>
      <c r="O26" s="56">
        <f>SUM(O22:O25)</f>
        <v>9658690</v>
      </c>
      <c r="P26" s="128"/>
      <c r="Q26" s="129">
        <f>SUM(Q22:Q25)</f>
        <v>2190566630</v>
      </c>
      <c r="R26" s="57"/>
    </row>
    <row r="27" spans="3:20" ht="2.1" customHeight="1" x14ac:dyDescent="0.3">
      <c r="C27" s="1"/>
      <c r="D27" s="5"/>
      <c r="E27" s="112"/>
      <c r="F27" s="112"/>
      <c r="G27" s="18"/>
      <c r="H27" s="5"/>
      <c r="I27" s="18"/>
      <c r="J27" s="5"/>
      <c r="K27" s="18"/>
      <c r="L27" s="5"/>
      <c r="M27" s="18"/>
      <c r="N27" s="5"/>
      <c r="O27" s="18"/>
      <c r="P27" s="5"/>
      <c r="Q27" s="18"/>
      <c r="R27" s="4"/>
      <c r="T27" s="112"/>
    </row>
    <row r="28" spans="3:20" s="58" customFormat="1" x14ac:dyDescent="0.3">
      <c r="C28" s="172" t="s">
        <v>35</v>
      </c>
      <c r="D28" s="123"/>
      <c r="E28" s="127"/>
      <c r="F28" s="127"/>
      <c r="G28" s="129"/>
      <c r="H28" s="129"/>
      <c r="I28" s="129"/>
      <c r="J28" s="122"/>
      <c r="K28" s="129"/>
      <c r="L28" s="122"/>
      <c r="M28" s="129"/>
      <c r="N28" s="122"/>
      <c r="O28" s="129"/>
      <c r="P28" s="123"/>
      <c r="Q28" s="122"/>
      <c r="R28" s="57"/>
      <c r="T28" s="127"/>
    </row>
    <row r="29" spans="3:20" s="58" customFormat="1" ht="18.95" customHeight="1" x14ac:dyDescent="0.3">
      <c r="C29" s="173" t="s">
        <v>36</v>
      </c>
      <c r="D29" s="129"/>
      <c r="E29" s="129"/>
      <c r="F29" s="129"/>
      <c r="G29" s="121">
        <f>G19-G26</f>
        <v>-445573748.17999983</v>
      </c>
      <c r="H29" s="121"/>
      <c r="I29" s="121">
        <f>I19-I26</f>
        <v>-934358849</v>
      </c>
      <c r="J29" s="122"/>
      <c r="K29" s="122">
        <f>K19-K26</f>
        <v>498443790.81999999</v>
      </c>
      <c r="L29" s="122"/>
      <c r="M29" s="122">
        <f>M19-M26</f>
        <v>498443790.81999999</v>
      </c>
      <c r="N29" s="122"/>
      <c r="O29" s="121">
        <f>O19-O26</f>
        <v>-9658690</v>
      </c>
      <c r="P29" s="174"/>
      <c r="Q29" s="121">
        <f>Q19-Q26</f>
        <v>-466649076</v>
      </c>
      <c r="R29" s="57"/>
    </row>
    <row r="30" spans="3:20" ht="19.5" customHeight="1" x14ac:dyDescent="0.3">
      <c r="C30" s="111" t="s">
        <v>20</v>
      </c>
      <c r="D30" s="5"/>
      <c r="E30" s="5"/>
      <c r="F30" s="5"/>
      <c r="G30" s="5"/>
      <c r="H30" s="5"/>
      <c r="I30" s="124"/>
      <c r="J30" s="124"/>
      <c r="K30" s="124"/>
      <c r="L30" s="124"/>
      <c r="M30" s="124"/>
      <c r="N30" s="124"/>
      <c r="O30" s="124"/>
      <c r="P30" s="5"/>
      <c r="Q30" s="124"/>
      <c r="R30" s="4"/>
    </row>
    <row r="31" spans="3:20" ht="6" customHeight="1" x14ac:dyDescent="0.3">
      <c r="C31" s="1"/>
      <c r="D31" s="5"/>
      <c r="E31" s="5"/>
      <c r="F31" s="5"/>
      <c r="G31" s="5"/>
      <c r="H31" s="5"/>
      <c r="I31" s="124"/>
      <c r="J31" s="124"/>
      <c r="K31" s="124"/>
      <c r="L31" s="124"/>
      <c r="M31" s="124"/>
      <c r="N31" s="124"/>
      <c r="O31" s="124"/>
      <c r="P31" s="5"/>
      <c r="Q31" s="124"/>
      <c r="R31" s="4"/>
    </row>
    <row r="32" spans="3:20" ht="18.95" customHeight="1" x14ac:dyDescent="0.3">
      <c r="C32" s="1"/>
      <c r="D32" s="110" t="s">
        <v>21</v>
      </c>
      <c r="E32" s="5"/>
      <c r="F32" s="5"/>
      <c r="G32" s="107">
        <f>O32+K32+I32</f>
        <v>266937832</v>
      </c>
      <c r="H32" s="5"/>
      <c r="I32" s="107">
        <f>'[2]Est Res X Riesgos '!L190</f>
        <v>70934942</v>
      </c>
      <c r="J32" s="107"/>
      <c r="K32" s="107">
        <f>+M32</f>
        <v>196002890</v>
      </c>
      <c r="L32" s="107"/>
      <c r="M32" s="107">
        <f>'[2]Est Res X Riesgos '!N190</f>
        <v>196002890</v>
      </c>
      <c r="N32" s="107"/>
      <c r="O32" s="152">
        <f>'[2]Est Res X Riesgos '!P190</f>
        <v>0</v>
      </c>
      <c r="P32" s="5"/>
      <c r="Q32" s="107">
        <v>215780066</v>
      </c>
      <c r="R32" s="4"/>
    </row>
    <row r="33" spans="3:18" x14ac:dyDescent="0.3">
      <c r="C33" s="1"/>
      <c r="D33" s="112" t="s">
        <v>13</v>
      </c>
      <c r="E33" s="5"/>
      <c r="F33" s="5"/>
      <c r="G33" s="107">
        <f>O33+K33+I33</f>
        <v>22751212</v>
      </c>
      <c r="H33" s="5"/>
      <c r="I33" s="107">
        <f>'[2]Est Res X Riesgos '!L235</f>
        <v>15268833</v>
      </c>
      <c r="J33" s="107"/>
      <c r="K33" s="117">
        <f>+M33</f>
        <v>7430696</v>
      </c>
      <c r="L33" s="107"/>
      <c r="M33" s="107">
        <f>'[2]Est Res X Riesgos '!N235</f>
        <v>7430696</v>
      </c>
      <c r="N33" s="107"/>
      <c r="O33" s="107">
        <f>'[2]Est Res X Riesgos '!P235</f>
        <v>51683</v>
      </c>
      <c r="P33" s="5"/>
      <c r="Q33" s="107">
        <v>16336369</v>
      </c>
      <c r="R33" s="4"/>
    </row>
    <row r="34" spans="3:18" ht="19.5" hidden="1" customHeight="1" x14ac:dyDescent="0.3">
      <c r="C34" s="1"/>
      <c r="D34" s="112" t="s">
        <v>43</v>
      </c>
      <c r="E34" s="5"/>
      <c r="F34" s="5"/>
      <c r="G34" s="152">
        <f>O34+K34+I34</f>
        <v>0</v>
      </c>
      <c r="H34" s="5"/>
      <c r="I34" s="167">
        <f>'[2]Est Res X Riesgos '!L238</f>
        <v>0</v>
      </c>
      <c r="J34" s="107"/>
      <c r="K34" s="164">
        <f>+M34</f>
        <v>0</v>
      </c>
      <c r="L34" s="152"/>
      <c r="M34" s="167"/>
      <c r="N34" s="107"/>
      <c r="O34" s="11"/>
      <c r="P34" s="5"/>
      <c r="Q34" s="11"/>
      <c r="R34" s="4"/>
    </row>
    <row r="35" spans="3:18" ht="19.5" hidden="1" customHeight="1" x14ac:dyDescent="0.3">
      <c r="C35" s="1"/>
      <c r="D35" s="110" t="s">
        <v>45</v>
      </c>
      <c r="E35" s="5"/>
      <c r="F35" s="5"/>
      <c r="G35" s="152">
        <f>O35+K35+I35</f>
        <v>0</v>
      </c>
      <c r="H35" s="5"/>
      <c r="I35" s="11"/>
      <c r="J35" s="107"/>
      <c r="K35" s="164">
        <f>+M35</f>
        <v>0</v>
      </c>
      <c r="L35" s="107"/>
      <c r="M35" s="11"/>
      <c r="N35" s="107"/>
      <c r="O35" s="11"/>
      <c r="P35" s="5"/>
      <c r="Q35" s="11"/>
      <c r="R35" s="4"/>
    </row>
    <row r="36" spans="3:18" ht="17.25" hidden="1" customHeight="1" x14ac:dyDescent="0.3">
      <c r="C36" s="1"/>
      <c r="D36" s="110" t="s">
        <v>22</v>
      </c>
      <c r="E36" s="5"/>
      <c r="F36" s="5"/>
      <c r="G36" s="152">
        <f>O36+K36+I36</f>
        <v>0</v>
      </c>
      <c r="H36" s="5"/>
      <c r="I36" s="11"/>
      <c r="J36" s="107"/>
      <c r="K36" s="152">
        <f>+M36</f>
        <v>0</v>
      </c>
      <c r="L36" s="107"/>
      <c r="M36" s="11"/>
      <c r="N36" s="107"/>
      <c r="O36" s="66"/>
      <c r="P36" s="5"/>
      <c r="Q36" s="11">
        <v>0</v>
      </c>
      <c r="R36" s="4"/>
    </row>
    <row r="37" spans="3:18" ht="2.25" customHeight="1" x14ac:dyDescent="0.3">
      <c r="C37" s="1"/>
      <c r="D37" s="5"/>
      <c r="E37" s="5"/>
      <c r="F37" s="5"/>
      <c r="G37" s="31"/>
      <c r="H37" s="5"/>
      <c r="I37" s="20"/>
      <c r="J37" s="107"/>
      <c r="K37" s="20"/>
      <c r="L37" s="107"/>
      <c r="M37" s="20"/>
      <c r="N37" s="107"/>
      <c r="O37" s="20"/>
      <c r="P37" s="5"/>
      <c r="Q37" s="146"/>
      <c r="R37" s="4"/>
    </row>
    <row r="38" spans="3:18" ht="23.1" customHeight="1" x14ac:dyDescent="0.3">
      <c r="C38" s="1"/>
      <c r="D38" s="5"/>
      <c r="E38" s="129" t="s">
        <v>102</v>
      </c>
      <c r="F38" s="129"/>
      <c r="G38" s="107">
        <f>G32+G33-G36+G34-G35</f>
        <v>289689044</v>
      </c>
      <c r="H38" s="5"/>
      <c r="I38" s="107">
        <f>I32+I33-I36+I34-I35</f>
        <v>86203775</v>
      </c>
      <c r="J38" s="107"/>
      <c r="K38" s="107">
        <f>K32+K33-K36+K34-K35</f>
        <v>203433586</v>
      </c>
      <c r="L38" s="107"/>
      <c r="M38" s="107">
        <f>M32+M33-M36+M34-M35</f>
        <v>203433586</v>
      </c>
      <c r="N38" s="107"/>
      <c r="O38" s="107">
        <f>O32+O33-O36+O34-O35</f>
        <v>51683</v>
      </c>
      <c r="P38" s="106"/>
      <c r="Q38" s="107">
        <f>Q32+Q33-Q36+Q34-Q35</f>
        <v>232116435</v>
      </c>
      <c r="R38" s="4"/>
    </row>
    <row r="39" spans="3:18" ht="4.5" customHeight="1" x14ac:dyDescent="0.3">
      <c r="C39" s="1"/>
      <c r="D39" s="5"/>
      <c r="E39" s="127"/>
      <c r="F39" s="127"/>
      <c r="G39" s="18"/>
      <c r="H39" s="5"/>
      <c r="I39" s="21"/>
      <c r="J39" s="130"/>
      <c r="K39" s="21"/>
      <c r="L39" s="130"/>
      <c r="M39" s="21"/>
      <c r="N39" s="130"/>
      <c r="O39" s="21"/>
      <c r="P39" s="5"/>
      <c r="Q39" s="21"/>
      <c r="R39" s="4"/>
    </row>
    <row r="40" spans="3:18" ht="5.0999999999999996" customHeight="1" x14ac:dyDescent="0.3">
      <c r="C40" s="1"/>
      <c r="D40" s="5"/>
      <c r="E40" s="127"/>
      <c r="F40" s="127"/>
      <c r="G40" s="5"/>
      <c r="H40" s="5"/>
      <c r="I40" s="130"/>
      <c r="J40" s="130"/>
      <c r="K40" s="130"/>
      <c r="L40" s="130"/>
      <c r="M40" s="130"/>
      <c r="N40" s="130"/>
      <c r="O40" s="130"/>
      <c r="P40" s="5"/>
      <c r="Q40" s="130"/>
      <c r="R40" s="4"/>
    </row>
    <row r="41" spans="3:18" ht="23.45" customHeight="1" x14ac:dyDescent="0.3">
      <c r="C41" s="1"/>
      <c r="D41" s="112"/>
      <c r="E41" s="127" t="s">
        <v>31</v>
      </c>
      <c r="F41" s="112"/>
      <c r="G41" s="121">
        <f>O41+K41+I41</f>
        <v>-155884704.18000007</v>
      </c>
      <c r="H41" s="175"/>
      <c r="I41" s="121">
        <f>I29+I38</f>
        <v>-848155074</v>
      </c>
      <c r="J41" s="122"/>
      <c r="K41" s="122">
        <f>K29+K38</f>
        <v>701877376.81999993</v>
      </c>
      <c r="L41" s="122"/>
      <c r="M41" s="122">
        <f>M29+M38</f>
        <v>701877376.81999993</v>
      </c>
      <c r="N41" s="122"/>
      <c r="O41" s="121">
        <f>O29+O38</f>
        <v>-9607007</v>
      </c>
      <c r="P41" s="174"/>
      <c r="Q41" s="121">
        <f>Q29+Q38</f>
        <v>-234532641</v>
      </c>
      <c r="R41" s="4"/>
    </row>
    <row r="42" spans="3:18" ht="6" customHeight="1" x14ac:dyDescent="0.3">
      <c r="C42" s="1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4"/>
    </row>
    <row r="43" spans="3:18" x14ac:dyDescent="0.3">
      <c r="C43" s="103" t="s">
        <v>11</v>
      </c>
      <c r="D43" s="5"/>
      <c r="E43" s="5"/>
      <c r="F43" s="5"/>
      <c r="G43" s="5"/>
      <c r="H43" s="5"/>
      <c r="I43" s="124"/>
      <c r="J43" s="124"/>
      <c r="K43" s="124"/>
      <c r="L43" s="124"/>
      <c r="M43" s="124"/>
      <c r="N43" s="124"/>
      <c r="O43" s="124"/>
      <c r="P43" s="5"/>
      <c r="Q43" s="124"/>
      <c r="R43" s="4"/>
    </row>
    <row r="44" spans="3:18" ht="5.25" customHeight="1" x14ac:dyDescent="0.3">
      <c r="C44" s="1"/>
      <c r="D44" s="5"/>
      <c r="E44" s="5"/>
      <c r="F44" s="5"/>
      <c r="G44" s="5"/>
      <c r="H44" s="5"/>
      <c r="I44" s="124"/>
      <c r="J44" s="124"/>
      <c r="K44" s="124"/>
      <c r="L44" s="124"/>
      <c r="M44" s="124"/>
      <c r="N44" s="124"/>
      <c r="O44" s="124"/>
      <c r="P44" s="5"/>
      <c r="Q44" s="124"/>
      <c r="R44" s="4"/>
    </row>
    <row r="45" spans="3:18" ht="18.95" customHeight="1" x14ac:dyDescent="0.3">
      <c r="C45" s="1"/>
      <c r="D45" s="110" t="s">
        <v>12</v>
      </c>
      <c r="E45" s="5"/>
      <c r="F45" s="5"/>
      <c r="G45" s="11">
        <f>O45+K45+I45</f>
        <v>172461254</v>
      </c>
      <c r="H45" s="5"/>
      <c r="I45" s="11">
        <f>'[2]Est Res X Riesgos '!L284</f>
        <v>150561967</v>
      </c>
      <c r="J45" s="107"/>
      <c r="K45" s="107">
        <f>+M45</f>
        <v>219488</v>
      </c>
      <c r="L45" s="107"/>
      <c r="M45" s="107">
        <f>+'[2]Est Res X Riesgos '!N284</f>
        <v>219488</v>
      </c>
      <c r="N45" s="107"/>
      <c r="O45" s="11">
        <f>'[2]Est Res X Riesgos '!P284</f>
        <v>21679799</v>
      </c>
      <c r="P45" s="106"/>
      <c r="Q45" s="11">
        <v>171885101</v>
      </c>
      <c r="R45" s="4"/>
    </row>
    <row r="46" spans="3:18" ht="3.75" customHeight="1" x14ac:dyDescent="0.3">
      <c r="C46" s="1"/>
      <c r="D46" s="5"/>
      <c r="E46" s="5"/>
      <c r="F46" s="5"/>
      <c r="G46" s="5"/>
      <c r="H46" s="5"/>
      <c r="I46" s="124"/>
      <c r="J46" s="124"/>
      <c r="K46" s="145"/>
      <c r="L46" s="124"/>
      <c r="M46" s="145"/>
      <c r="N46" s="124"/>
      <c r="O46" s="145"/>
      <c r="P46" s="5"/>
      <c r="Q46" s="124"/>
      <c r="R46" s="4"/>
    </row>
    <row r="47" spans="3:18" ht="20.25" customHeight="1" x14ac:dyDescent="0.3">
      <c r="C47" s="1"/>
      <c r="D47" s="127" t="s">
        <v>30</v>
      </c>
      <c r="E47" s="129"/>
      <c r="F47" s="129"/>
      <c r="G47" s="121">
        <f>O47+K47+I47</f>
        <v>16576549.819999933</v>
      </c>
      <c r="H47" s="175"/>
      <c r="I47" s="121">
        <f>I41+I45</f>
        <v>-697593107</v>
      </c>
      <c r="J47" s="122"/>
      <c r="K47" s="122">
        <f>K41+K45</f>
        <v>702096864.81999993</v>
      </c>
      <c r="L47" s="122"/>
      <c r="M47" s="122">
        <f>M41+M45</f>
        <v>702096864.81999993</v>
      </c>
      <c r="N47" s="122"/>
      <c r="O47" s="122">
        <f>O41+O45</f>
        <v>12072792</v>
      </c>
      <c r="P47" s="123"/>
      <c r="Q47" s="121">
        <f>Q41+Q45</f>
        <v>-62647540</v>
      </c>
      <c r="R47" s="4"/>
    </row>
    <row r="48" spans="3:18" ht="3.75" customHeight="1" x14ac:dyDescent="0.3">
      <c r="C48" s="176"/>
      <c r="D48" s="5"/>
      <c r="E48" s="5"/>
      <c r="F48" s="5"/>
      <c r="G48" s="5"/>
      <c r="H48" s="5"/>
      <c r="I48" s="124"/>
      <c r="J48" s="124"/>
      <c r="K48" s="124"/>
      <c r="L48" s="124"/>
      <c r="M48" s="124"/>
      <c r="N48" s="124"/>
      <c r="O48" s="124"/>
      <c r="P48" s="5"/>
      <c r="Q48" s="124"/>
      <c r="R48" s="4"/>
    </row>
    <row r="49" spans="3:18" ht="20.25" customHeight="1" x14ac:dyDescent="0.3">
      <c r="C49" s="111" t="s">
        <v>26</v>
      </c>
      <c r="D49" s="5"/>
      <c r="E49" s="5"/>
      <c r="F49" s="5"/>
      <c r="G49" s="5"/>
      <c r="H49" s="5"/>
      <c r="I49" s="124"/>
      <c r="J49" s="124"/>
      <c r="K49" s="124"/>
      <c r="L49" s="124"/>
      <c r="M49" s="124"/>
      <c r="N49" s="124"/>
      <c r="O49" s="124"/>
      <c r="P49" s="5"/>
      <c r="Q49" s="124"/>
      <c r="R49" s="4"/>
    </row>
    <row r="50" spans="3:18" ht="18.95" customHeight="1" x14ac:dyDescent="0.3">
      <c r="C50" s="176"/>
      <c r="D50" s="110" t="s">
        <v>94</v>
      </c>
      <c r="E50" s="5"/>
      <c r="F50" s="5"/>
      <c r="G50" s="107">
        <f>O50+K50+I50</f>
        <v>31719183</v>
      </c>
      <c r="H50" s="5"/>
      <c r="I50" s="107">
        <f>'[2]Est Res X Riesgos '!L292</f>
        <v>23737941</v>
      </c>
      <c r="J50" s="107"/>
      <c r="K50" s="107">
        <f>+M50</f>
        <v>7981242</v>
      </c>
      <c r="L50" s="107"/>
      <c r="M50" s="107">
        <f>'[2]Est Res X Riesgos '!N292</f>
        <v>7981242</v>
      </c>
      <c r="N50" s="107"/>
      <c r="O50" s="107"/>
      <c r="P50" s="106"/>
      <c r="Q50" s="106">
        <v>43757801</v>
      </c>
      <c r="R50" s="4"/>
    </row>
    <row r="51" spans="3:18" ht="18.95" hidden="1" customHeight="1" x14ac:dyDescent="0.3">
      <c r="C51" s="176"/>
      <c r="D51" s="110" t="s">
        <v>103</v>
      </c>
      <c r="E51" s="5"/>
      <c r="F51" s="5"/>
      <c r="G51" s="152">
        <f>O51+K51+I51</f>
        <v>0</v>
      </c>
      <c r="H51" s="169"/>
      <c r="I51" s="152">
        <f>'[2]Est Res X Riesgos '!L293</f>
        <v>0</v>
      </c>
      <c r="J51" s="152"/>
      <c r="K51" s="152">
        <f>+M51</f>
        <v>0</v>
      </c>
      <c r="L51" s="152"/>
      <c r="M51" s="152">
        <f>'[2]Est Res X Riesgos '!N293</f>
        <v>0</v>
      </c>
      <c r="N51" s="107"/>
      <c r="O51" s="107"/>
      <c r="P51" s="106"/>
      <c r="Q51" s="177">
        <v>0</v>
      </c>
      <c r="R51" s="4"/>
    </row>
    <row r="52" spans="3:18" ht="18.95" hidden="1" customHeight="1" x14ac:dyDescent="0.3">
      <c r="C52" s="176"/>
      <c r="D52" s="151" t="s">
        <v>104</v>
      </c>
      <c r="E52" s="5"/>
      <c r="F52" s="5"/>
      <c r="G52" s="152">
        <f t="shared" ref="G52:G53" si="1">O52+K52+I52</f>
        <v>0</v>
      </c>
      <c r="H52" s="169"/>
      <c r="I52" s="152">
        <f>'[2]Est Res X Riesgos '!L294</f>
        <v>0</v>
      </c>
      <c r="J52" s="152"/>
      <c r="K52" s="178">
        <f t="shared" ref="K52:K53" si="2">+M52</f>
        <v>0</v>
      </c>
      <c r="L52" s="152"/>
      <c r="M52" s="178">
        <f>'[2]Est Res X Riesgos '!N294</f>
        <v>0</v>
      </c>
      <c r="N52" s="107"/>
      <c r="O52" s="107"/>
      <c r="P52" s="106"/>
      <c r="Q52" s="177">
        <v>0</v>
      </c>
      <c r="R52" s="4"/>
    </row>
    <row r="53" spans="3:18" ht="18.95" hidden="1" customHeight="1" x14ac:dyDescent="0.3">
      <c r="C53" s="176"/>
      <c r="D53" s="151" t="s">
        <v>105</v>
      </c>
      <c r="E53" s="5"/>
      <c r="F53" s="5"/>
      <c r="G53" s="152">
        <f t="shared" si="1"/>
        <v>0</v>
      </c>
      <c r="H53" s="169"/>
      <c r="I53" s="152">
        <f>'[2]Est Res X Riesgos '!L295</f>
        <v>0</v>
      </c>
      <c r="J53" s="152"/>
      <c r="K53" s="178">
        <f t="shared" si="2"/>
        <v>0</v>
      </c>
      <c r="L53" s="152"/>
      <c r="M53" s="178">
        <f>'[2]Est Res X Riesgos '!N295</f>
        <v>0</v>
      </c>
      <c r="N53" s="107"/>
      <c r="O53" s="107"/>
      <c r="P53" s="106"/>
      <c r="Q53" s="177">
        <v>0</v>
      </c>
      <c r="R53" s="4"/>
    </row>
    <row r="54" spans="3:18" ht="18.95" customHeight="1" x14ac:dyDescent="0.3">
      <c r="C54" s="176"/>
      <c r="D54" s="110" t="s">
        <v>13</v>
      </c>
      <c r="E54" s="5"/>
      <c r="F54" s="5"/>
      <c r="G54" s="11">
        <f>O54+K54+I54</f>
        <v>281903</v>
      </c>
      <c r="H54" s="5"/>
      <c r="I54" s="11">
        <f>'[2]Est Res X Riesgos '!L309</f>
        <v>281903</v>
      </c>
      <c r="J54" s="107"/>
      <c r="K54" s="178">
        <f>+M54</f>
        <v>0</v>
      </c>
      <c r="L54" s="178"/>
      <c r="M54" s="178">
        <f>'[2]Est Res X Riesgos '!N309</f>
        <v>0</v>
      </c>
      <c r="N54" s="178"/>
      <c r="O54" s="178">
        <f>'[2]Est Res X Riesgos '!P308</f>
        <v>0</v>
      </c>
      <c r="P54" s="106"/>
      <c r="Q54" s="179">
        <v>379444</v>
      </c>
      <c r="R54" s="4"/>
    </row>
    <row r="55" spans="3:18" ht="18.95" customHeight="1" x14ac:dyDescent="0.3">
      <c r="C55" s="1"/>
      <c r="D55" s="110" t="s">
        <v>27</v>
      </c>
      <c r="E55" s="5"/>
      <c r="F55" s="5"/>
      <c r="G55" s="122">
        <f>SUM(G50:G54)</f>
        <v>32001086</v>
      </c>
      <c r="H55" s="5"/>
      <c r="I55" s="122">
        <f>SUM(I50:I54)</f>
        <v>24019844</v>
      </c>
      <c r="J55" s="107"/>
      <c r="K55" s="56">
        <f>SUM(K50:K54)</f>
        <v>7981242</v>
      </c>
      <c r="L55" s="107"/>
      <c r="M55" s="56">
        <f>SUM(M50:M54)</f>
        <v>7981242</v>
      </c>
      <c r="N55" s="107"/>
      <c r="O55" s="180">
        <f>SUM(O50:O54)</f>
        <v>0</v>
      </c>
      <c r="P55" s="106"/>
      <c r="Q55" s="56">
        <f>SUM(Q50:Q54)</f>
        <v>44137245</v>
      </c>
      <c r="R55" s="4"/>
    </row>
    <row r="56" spans="3:18" ht="3.75" customHeight="1" x14ac:dyDescent="0.3">
      <c r="C56" s="1"/>
      <c r="D56" s="5"/>
      <c r="E56" s="5"/>
      <c r="F56" s="5"/>
      <c r="G56" s="106"/>
      <c r="H56" s="5"/>
      <c r="I56" s="106"/>
      <c r="J56" s="106"/>
      <c r="K56" s="106"/>
      <c r="L56" s="106"/>
      <c r="M56" s="106"/>
      <c r="N56" s="106"/>
      <c r="O56" s="106"/>
      <c r="P56" s="106"/>
      <c r="Q56" s="106"/>
      <c r="R56" s="4"/>
    </row>
    <row r="57" spans="3:18" ht="20.25" hidden="1" customHeight="1" x14ac:dyDescent="0.3">
      <c r="C57" s="111" t="s">
        <v>40</v>
      </c>
      <c r="D57" s="5"/>
      <c r="E57" s="5"/>
      <c r="F57" s="5"/>
      <c r="G57" s="5"/>
      <c r="H57" s="5"/>
      <c r="I57" s="122"/>
      <c r="J57" s="124"/>
      <c r="K57" s="124"/>
      <c r="L57" s="124"/>
      <c r="M57" s="124"/>
      <c r="N57" s="124"/>
      <c r="O57" s="124"/>
      <c r="P57" s="5"/>
      <c r="Q57" s="124"/>
      <c r="R57" s="4"/>
    </row>
    <row r="58" spans="3:18" hidden="1" x14ac:dyDescent="0.3">
      <c r="C58" s="111"/>
      <c r="D58" s="5" t="s">
        <v>106</v>
      </c>
      <c r="E58" s="5"/>
      <c r="F58" s="5"/>
      <c r="G58" s="152">
        <f>O58+K58+I58</f>
        <v>0</v>
      </c>
      <c r="H58" s="169"/>
      <c r="I58" s="181">
        <f>'[2]Est Res X Riesgos '!L329</f>
        <v>0</v>
      </c>
      <c r="J58" s="124"/>
      <c r="K58" s="181">
        <f>+M58</f>
        <v>0</v>
      </c>
      <c r="L58" s="149"/>
      <c r="M58" s="181">
        <f>'[2]Est Res X Riesgos '!N329</f>
        <v>0</v>
      </c>
      <c r="N58" s="149"/>
      <c r="O58" s="181">
        <f>'[2]Est Res X Riesgos '!P329</f>
        <v>0</v>
      </c>
      <c r="P58" s="169"/>
      <c r="Q58" s="21"/>
      <c r="R58" s="4"/>
    </row>
    <row r="59" spans="3:18" ht="18.95" hidden="1" customHeight="1" x14ac:dyDescent="0.3">
      <c r="C59" s="111"/>
      <c r="D59" s="110" t="s">
        <v>18</v>
      </c>
      <c r="E59" s="5"/>
      <c r="F59" s="5"/>
      <c r="G59" s="167">
        <f>O59+K59+I59</f>
        <v>0</v>
      </c>
      <c r="H59" s="169"/>
      <c r="I59" s="181">
        <f>'[2]Est Res X Riesgos '!L331</f>
        <v>0</v>
      </c>
      <c r="J59" s="124"/>
      <c r="K59" s="182"/>
      <c r="L59" s="149"/>
      <c r="M59" s="182"/>
      <c r="N59" s="149"/>
      <c r="O59" s="182"/>
      <c r="P59" s="169"/>
      <c r="Q59" s="182"/>
      <c r="R59" s="4"/>
    </row>
    <row r="60" spans="3:18" hidden="1" x14ac:dyDescent="0.3">
      <c r="C60" s="111"/>
      <c r="D60" s="112" t="s">
        <v>42</v>
      </c>
      <c r="E60" s="5"/>
      <c r="F60" s="5"/>
      <c r="G60" s="180">
        <f>SUM(G58:G59)</f>
        <v>0</v>
      </c>
      <c r="H60" s="169"/>
      <c r="I60" s="183">
        <f>SUM(I58:I59)</f>
        <v>0</v>
      </c>
      <c r="J60" s="124"/>
      <c r="K60" s="184">
        <f>SUM(K58:K59)</f>
        <v>0</v>
      </c>
      <c r="L60" s="149"/>
      <c r="M60" s="184">
        <f>SUM(M58:M59)</f>
        <v>0</v>
      </c>
      <c r="N60" s="149"/>
      <c r="O60" s="184">
        <f>SUM(O58:O59)</f>
        <v>0</v>
      </c>
      <c r="P60" s="169"/>
      <c r="Q60" s="183">
        <f>SUM(Q58:Q59)</f>
        <v>0</v>
      </c>
      <c r="R60" s="4"/>
    </row>
    <row r="61" spans="3:18" ht="3" hidden="1" customHeight="1" x14ac:dyDescent="0.3">
      <c r="C61" s="1"/>
      <c r="D61" s="5"/>
      <c r="E61" s="5"/>
      <c r="F61" s="5"/>
      <c r="G61" s="185"/>
      <c r="H61" s="5"/>
      <c r="I61" s="185"/>
      <c r="J61" s="106"/>
      <c r="K61" s="185"/>
      <c r="L61" s="106"/>
      <c r="M61" s="185"/>
      <c r="N61" s="106"/>
      <c r="O61" s="185"/>
      <c r="P61" s="106"/>
      <c r="Q61" s="185"/>
      <c r="R61" s="4"/>
    </row>
    <row r="62" spans="3:18" ht="9.75" hidden="1" customHeight="1" x14ac:dyDescent="0.3">
      <c r="C62" s="1"/>
      <c r="D62" s="5"/>
      <c r="E62" s="5"/>
      <c r="F62" s="5"/>
      <c r="G62" s="5"/>
      <c r="H62" s="5"/>
      <c r="I62" s="106"/>
      <c r="J62" s="106"/>
      <c r="K62" s="106"/>
      <c r="L62" s="106"/>
      <c r="M62" s="106"/>
      <c r="N62" s="106"/>
      <c r="O62" s="106"/>
      <c r="P62" s="106"/>
      <c r="Q62" s="106"/>
      <c r="R62" s="4"/>
    </row>
    <row r="63" spans="3:18" ht="21.75" customHeight="1" x14ac:dyDescent="0.3">
      <c r="C63" s="1"/>
      <c r="D63" s="80" t="s">
        <v>96</v>
      </c>
      <c r="E63" s="5"/>
      <c r="F63" s="138"/>
      <c r="G63" s="186">
        <f>O63+K63+I63</f>
        <v>32001086</v>
      </c>
      <c r="H63" s="138"/>
      <c r="I63" s="186">
        <f>-I60+I55</f>
        <v>24019844</v>
      </c>
      <c r="J63" s="138"/>
      <c r="K63" s="56">
        <f>+M63</f>
        <v>7981242</v>
      </c>
      <c r="L63" s="138"/>
      <c r="M63" s="186">
        <f>-M60+M55</f>
        <v>7981242</v>
      </c>
      <c r="N63" s="138"/>
      <c r="O63" s="187">
        <f>-O60+O55</f>
        <v>0</v>
      </c>
      <c r="P63" s="138"/>
      <c r="Q63" s="188">
        <f>-Q60+Q55</f>
        <v>44137245</v>
      </c>
      <c r="R63" s="4"/>
    </row>
    <row r="64" spans="3:18" ht="6" customHeight="1" x14ac:dyDescent="0.3">
      <c r="C64" s="1"/>
      <c r="D64" s="189"/>
      <c r="E64" s="5"/>
      <c r="F64" s="138"/>
      <c r="G64" s="129"/>
      <c r="H64" s="138"/>
      <c r="I64" s="129"/>
      <c r="J64" s="138"/>
      <c r="K64" s="129"/>
      <c r="L64" s="138"/>
      <c r="M64" s="129"/>
      <c r="N64" s="138"/>
      <c r="O64" s="129"/>
      <c r="P64" s="138"/>
      <c r="Q64" s="122"/>
      <c r="R64" s="4"/>
    </row>
    <row r="65" spans="2:18" ht="18" customHeight="1" x14ac:dyDescent="0.3">
      <c r="C65" s="1"/>
      <c r="D65" s="190" t="s">
        <v>38</v>
      </c>
      <c r="E65" s="5"/>
      <c r="F65" s="138"/>
      <c r="G65" s="129"/>
      <c r="H65" s="138"/>
      <c r="I65" s="129"/>
      <c r="J65" s="138"/>
      <c r="K65" s="129"/>
      <c r="L65" s="138"/>
      <c r="M65" s="129"/>
      <c r="N65" s="138"/>
      <c r="O65" s="129"/>
      <c r="P65" s="138"/>
      <c r="Q65" s="122"/>
      <c r="R65" s="4"/>
    </row>
    <row r="66" spans="2:18" ht="17.25" customHeight="1" x14ac:dyDescent="0.3">
      <c r="C66" s="1"/>
      <c r="D66" s="191" t="s">
        <v>34</v>
      </c>
      <c r="E66" s="5"/>
      <c r="F66" s="138"/>
      <c r="G66" s="129"/>
      <c r="H66" s="138"/>
      <c r="I66" s="129"/>
      <c r="J66" s="138"/>
      <c r="K66" s="129"/>
      <c r="L66" s="138"/>
      <c r="M66" s="129"/>
      <c r="N66" s="138"/>
      <c r="O66" s="129"/>
      <c r="P66" s="138"/>
      <c r="Q66" s="122"/>
      <c r="R66" s="4"/>
    </row>
    <row r="67" spans="2:18" ht="20.25" customHeight="1" x14ac:dyDescent="0.3">
      <c r="C67" s="1"/>
      <c r="D67" s="192" t="s">
        <v>107</v>
      </c>
      <c r="E67" s="5"/>
      <c r="F67" s="138"/>
      <c r="G67" s="193">
        <f>O67+K67+I67</f>
        <v>517474312</v>
      </c>
      <c r="H67" s="138"/>
      <c r="I67" s="193">
        <f>'[2]Est Res X Riesgos '!L349</f>
        <v>517474312</v>
      </c>
      <c r="J67" s="138"/>
      <c r="K67" s="193"/>
      <c r="L67" s="138"/>
      <c r="M67" s="193"/>
      <c r="N67" s="138"/>
      <c r="O67" s="193"/>
      <c r="P67" s="138"/>
      <c r="Q67" s="193"/>
      <c r="R67" s="4"/>
    </row>
    <row r="68" spans="2:18" ht="3.75" customHeight="1" x14ac:dyDescent="0.3">
      <c r="C68" s="1"/>
      <c r="D68" s="189"/>
      <c r="E68" s="5"/>
      <c r="F68" s="138"/>
      <c r="G68" s="56"/>
      <c r="H68" s="138"/>
      <c r="I68" s="56"/>
      <c r="J68" s="138"/>
      <c r="K68" s="56"/>
      <c r="L68" s="138"/>
      <c r="M68" s="56"/>
      <c r="N68" s="138"/>
      <c r="O68" s="56"/>
      <c r="P68" s="138"/>
      <c r="Q68" s="56"/>
      <c r="R68" s="4"/>
    </row>
    <row r="69" spans="2:18" ht="23.45" customHeight="1" thickBot="1" x14ac:dyDescent="0.35">
      <c r="C69" s="1"/>
      <c r="D69" s="33" t="s">
        <v>25</v>
      </c>
      <c r="E69" s="5"/>
      <c r="F69" s="138" t="s">
        <v>1</v>
      </c>
      <c r="G69" s="155">
        <f>O69+K69+I69</f>
        <v>566051947.81999993</v>
      </c>
      <c r="H69" s="138" t="s">
        <v>1</v>
      </c>
      <c r="I69" s="155">
        <f>I47+I63+I67</f>
        <v>-156098951</v>
      </c>
      <c r="J69" s="138" t="s">
        <v>1</v>
      </c>
      <c r="K69" s="30">
        <f>K47+K63</f>
        <v>710078106.81999993</v>
      </c>
      <c r="L69" s="138" t="s">
        <v>1</v>
      </c>
      <c r="M69" s="30">
        <f>M47+M63</f>
        <v>710078106.81999993</v>
      </c>
      <c r="N69" s="138" t="s">
        <v>1</v>
      </c>
      <c r="O69" s="30">
        <f>O47+O63</f>
        <v>12072792</v>
      </c>
      <c r="P69" s="138" t="s">
        <v>1</v>
      </c>
      <c r="Q69" s="155">
        <f>Q47+Q63+Q67</f>
        <v>-18510295</v>
      </c>
      <c r="R69" s="4"/>
    </row>
    <row r="70" spans="2:18" ht="5.0999999999999996" customHeight="1" thickTop="1" x14ac:dyDescent="0.3">
      <c r="C70" s="17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9"/>
    </row>
    <row r="71" spans="2:18" ht="8.25" customHeight="1" x14ac:dyDescent="0.3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</row>
    <row r="72" spans="2:18" ht="19.899999999999999" customHeight="1" x14ac:dyDescent="0.3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spans="2:18" ht="19.899999999999999" customHeight="1" x14ac:dyDescent="0.3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</row>
    <row r="74" spans="2:18" ht="19.899999999999999" customHeight="1" x14ac:dyDescent="0.3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</row>
    <row r="75" spans="2:18" ht="15" customHeight="1" x14ac:dyDescent="0.3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</row>
    <row r="76" spans="2:18" ht="16.5" customHeight="1" x14ac:dyDescent="0.3">
      <c r="C76" s="233" t="s">
        <v>108</v>
      </c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234"/>
    </row>
    <row r="77" spans="2:18" ht="18.75" customHeight="1" x14ac:dyDescent="0.3">
      <c r="B77" s="38"/>
    </row>
    <row r="79" spans="2:18" x14ac:dyDescent="0.3">
      <c r="I79" s="107"/>
      <c r="K79" s="107"/>
      <c r="O79" s="107"/>
    </row>
    <row r="81" spans="11:13" x14ac:dyDescent="0.3">
      <c r="K81" s="194"/>
      <c r="M81" s="194"/>
    </row>
    <row r="82" spans="11:13" x14ac:dyDescent="0.3">
      <c r="K82" s="194"/>
      <c r="M82" s="194"/>
    </row>
    <row r="83" spans="11:13" x14ac:dyDescent="0.3">
      <c r="K83" s="194"/>
      <c r="M83" s="194"/>
    </row>
  </sheetData>
  <mergeCells count="6">
    <mergeCell ref="C76:R76"/>
    <mergeCell ref="F10:O10"/>
    <mergeCell ref="F11:G11"/>
    <mergeCell ref="K11:K12"/>
    <mergeCell ref="O11:O12"/>
    <mergeCell ref="F12:G12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5121" r:id="rId3">
          <objectPr defaultSize="0" autoPict="0" r:id="rId4">
            <anchor moveWithCells="1" sizeWithCells="1">
              <from>
                <xdr:col>16</xdr:col>
                <xdr:colOff>857250</xdr:colOff>
                <xdr:row>73</xdr:row>
                <xdr:rowOff>152400</xdr:rowOff>
              </from>
              <to>
                <xdr:col>17</xdr:col>
                <xdr:colOff>38100</xdr:colOff>
                <xdr:row>75</xdr:row>
                <xdr:rowOff>76200</xdr:rowOff>
              </to>
            </anchor>
          </objectPr>
        </oleObject>
      </mc:Choice>
      <mc:Fallback>
        <oleObject progId="MSDraw" shapeId="5121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4D8C8-00F9-461E-BAF1-649AE9ABC2DB}">
  <dimension ref="B2:O81"/>
  <sheetViews>
    <sheetView tabSelected="1" zoomScale="60" zoomScaleNormal="60" workbookViewId="0">
      <selection activeCell="S31" sqref="S31"/>
    </sheetView>
  </sheetViews>
  <sheetFormatPr baseColWidth="10" defaultColWidth="11.5546875" defaultRowHeight="15" x14ac:dyDescent="0.2"/>
  <cols>
    <col min="1" max="1" width="3" style="79" customWidth="1"/>
    <col min="2" max="2" width="1.88671875" style="79" customWidth="1"/>
    <col min="3" max="3" width="2.77734375" style="79" customWidth="1"/>
    <col min="4" max="4" width="3.44140625" style="79" customWidth="1"/>
    <col min="5" max="5" width="47.109375" style="79" customWidth="1"/>
    <col min="6" max="6" width="3.77734375" style="79" customWidth="1"/>
    <col min="7" max="7" width="14.88671875" style="79" customWidth="1"/>
    <col min="8" max="8" width="3.77734375" style="79" customWidth="1"/>
    <col min="9" max="9" width="14.77734375" style="79" customWidth="1"/>
    <col min="10" max="10" width="3.77734375" style="79" customWidth="1"/>
    <col min="11" max="11" width="13.77734375" style="79" customWidth="1"/>
    <col min="12" max="12" width="3.77734375" style="79" customWidth="1"/>
    <col min="13" max="13" width="14.88671875" style="79" customWidth="1"/>
    <col min="14" max="14" width="1.77734375" style="79" customWidth="1"/>
    <col min="15" max="15" width="1.6640625" style="79" customWidth="1"/>
    <col min="16" max="16384" width="11.5546875" style="79"/>
  </cols>
  <sheetData>
    <row r="2" spans="2:15" ht="8.25" customHeight="1" x14ac:dyDescent="0.2"/>
    <row r="3" spans="2:15" ht="5.25" customHeight="1" x14ac:dyDescent="0.25">
      <c r="I3" s="80"/>
      <c r="J3" s="80"/>
      <c r="K3" s="80"/>
      <c r="L3" s="80"/>
      <c r="M3" s="195"/>
    </row>
    <row r="4" spans="2:15" s="83" customFormat="1" ht="27.75" customHeight="1" x14ac:dyDescent="0.25">
      <c r="B4" s="196"/>
      <c r="C4" s="82" t="s">
        <v>2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196"/>
    </row>
    <row r="5" spans="2:15" s="83" customFormat="1" ht="33" customHeight="1" x14ac:dyDescent="0.25">
      <c r="B5" s="196"/>
      <c r="C5" s="84" t="s">
        <v>53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196"/>
    </row>
    <row r="6" spans="2:15" s="83" customFormat="1" ht="33" customHeight="1" x14ac:dyDescent="0.25">
      <c r="B6" s="196"/>
      <c r="C6" s="84" t="s">
        <v>109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196"/>
    </row>
    <row r="7" spans="2:15" s="83" customFormat="1" ht="33" customHeight="1" x14ac:dyDescent="0.25">
      <c r="B7" s="196"/>
      <c r="C7" s="45" t="str">
        <f>'[2]IVM Act.'!C6</f>
        <v>Para el periódo terminado el 31 de Diciembre de 2023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196"/>
    </row>
    <row r="8" spans="2:15" s="83" customFormat="1" ht="33" customHeight="1" x14ac:dyDescent="0.25">
      <c r="B8" s="196"/>
      <c r="C8" s="45" t="str">
        <f>'[2]IVM Act.'!C7</f>
        <v>En Balboas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196"/>
    </row>
    <row r="9" spans="2:15" ht="6.75" customHeight="1" x14ac:dyDescent="0.2"/>
    <row r="10" spans="2:15" ht="18.75" x14ac:dyDescent="0.25">
      <c r="C10" s="197"/>
      <c r="D10" s="31"/>
      <c r="E10" s="31"/>
      <c r="F10" s="31"/>
      <c r="G10" s="31"/>
      <c r="H10" s="198"/>
      <c r="I10" s="198">
        <v>2023</v>
      </c>
      <c r="J10" s="199"/>
      <c r="K10" s="199"/>
      <c r="L10" s="200"/>
      <c r="M10" s="198">
        <v>2022</v>
      </c>
      <c r="N10" s="201"/>
    </row>
    <row r="11" spans="2:15" ht="18.75" x14ac:dyDescent="0.25">
      <c r="C11" s="1"/>
      <c r="D11" s="5"/>
      <c r="E11" s="5"/>
      <c r="F11" s="5"/>
      <c r="G11" s="94"/>
      <c r="H11" s="235" t="s">
        <v>110</v>
      </c>
      <c r="I11" s="235"/>
      <c r="J11" s="92"/>
      <c r="K11" s="202"/>
      <c r="L11" s="91"/>
      <c r="M11" s="92"/>
      <c r="N11" s="4"/>
    </row>
    <row r="12" spans="2:15" ht="18.75" x14ac:dyDescent="0.25">
      <c r="C12" s="1"/>
      <c r="D12" s="5"/>
      <c r="E12" s="5"/>
      <c r="F12" s="5"/>
      <c r="G12" s="99" t="s">
        <v>59</v>
      </c>
      <c r="H12" s="236" t="s">
        <v>111</v>
      </c>
      <c r="I12" s="236"/>
      <c r="J12" s="92"/>
      <c r="K12" s="203" t="s">
        <v>99</v>
      </c>
      <c r="L12" s="91"/>
      <c r="M12" s="92"/>
      <c r="N12" s="4"/>
    </row>
    <row r="13" spans="2:15" ht="18.75" x14ac:dyDescent="0.25">
      <c r="C13" s="103" t="s">
        <v>3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4"/>
    </row>
    <row r="14" spans="2:15" ht="18.75" hidden="1" x14ac:dyDescent="0.25">
      <c r="C14" s="103"/>
      <c r="D14" s="110" t="s">
        <v>5</v>
      </c>
      <c r="E14" s="5"/>
      <c r="F14" s="105" t="s">
        <v>1</v>
      </c>
      <c r="G14" s="152">
        <f>K14+I14</f>
        <v>0</v>
      </c>
      <c r="H14" s="105" t="s">
        <v>1</v>
      </c>
      <c r="I14" s="5"/>
      <c r="J14" s="105" t="s">
        <v>1</v>
      </c>
      <c r="K14" s="5"/>
      <c r="L14" s="108" t="s">
        <v>1</v>
      </c>
      <c r="M14" s="169">
        <v>0</v>
      </c>
      <c r="N14" s="4"/>
    </row>
    <row r="15" spans="2:15" ht="23.1" customHeight="1" x14ac:dyDescent="0.25">
      <c r="C15" s="1"/>
      <c r="D15" s="112" t="s">
        <v>8</v>
      </c>
      <c r="E15" s="5"/>
      <c r="F15" s="105" t="s">
        <v>1</v>
      </c>
      <c r="G15" s="185">
        <f>K15+I15</f>
        <v>280988835</v>
      </c>
      <c r="H15" s="105" t="s">
        <v>1</v>
      </c>
      <c r="I15" s="11">
        <f>'[2]Est Res X Riesgos '!R26</f>
        <v>280988835</v>
      </c>
      <c r="J15" s="105" t="s">
        <v>1</v>
      </c>
      <c r="K15" s="204"/>
      <c r="L15" s="108" t="s">
        <v>1</v>
      </c>
      <c r="M15" s="11">
        <v>265110179</v>
      </c>
      <c r="N15" s="4"/>
    </row>
    <row r="16" spans="2:15" s="137" customFormat="1" ht="19.5" x14ac:dyDescent="0.3">
      <c r="C16" s="50"/>
      <c r="D16" s="123"/>
      <c r="E16" s="126" t="s">
        <v>16</v>
      </c>
      <c r="F16" s="126"/>
      <c r="G16" s="205">
        <f>K16+I16</f>
        <v>280988835</v>
      </c>
      <c r="H16" s="123"/>
      <c r="I16" s="56">
        <f>SUM(I14:I15)</f>
        <v>280988835</v>
      </c>
      <c r="J16" s="129"/>
      <c r="K16" s="168">
        <f>SUM(K14:K15)</f>
        <v>0</v>
      </c>
      <c r="L16" s="128"/>
      <c r="M16" s="56">
        <f>SUM(M14:M15)</f>
        <v>265110179</v>
      </c>
      <c r="N16" s="57"/>
    </row>
    <row r="17" spans="3:14" ht="12" customHeight="1" x14ac:dyDescent="0.25">
      <c r="C17" s="1"/>
      <c r="D17" s="5"/>
      <c r="E17" s="110"/>
      <c r="F17" s="110"/>
      <c r="G17" s="110"/>
      <c r="H17" s="5"/>
      <c r="I17" s="107"/>
      <c r="J17" s="107"/>
      <c r="K17" s="107"/>
      <c r="L17" s="106"/>
      <c r="M17" s="107"/>
      <c r="N17" s="4"/>
    </row>
    <row r="18" spans="3:14" ht="18.75" x14ac:dyDescent="0.25">
      <c r="C18" s="111" t="s">
        <v>9</v>
      </c>
      <c r="D18" s="5"/>
      <c r="E18" s="5"/>
      <c r="F18" s="5"/>
      <c r="G18" s="5"/>
      <c r="H18" s="5"/>
      <c r="I18" s="106"/>
      <c r="J18" s="106"/>
      <c r="K18" s="106"/>
      <c r="L18" s="106"/>
      <c r="M18" s="106"/>
      <c r="N18" s="4"/>
    </row>
    <row r="19" spans="3:14" ht="23.1" customHeight="1" x14ac:dyDescent="0.25">
      <c r="C19" s="1"/>
      <c r="D19" s="112" t="s">
        <v>10</v>
      </c>
      <c r="E19" s="5"/>
      <c r="F19" s="5"/>
      <c r="G19" s="106">
        <f t="shared" ref="G19:G29" si="0">K19+I19</f>
        <v>31512210</v>
      </c>
      <c r="H19" s="5"/>
      <c r="I19" s="107">
        <f>'[2]Est Res X Riesgos '!R97</f>
        <v>31351051</v>
      </c>
      <c r="J19" s="107"/>
      <c r="K19" s="107">
        <f>'[2]Est Res X Riesgos '!T97</f>
        <v>161159</v>
      </c>
      <c r="L19" s="106"/>
      <c r="M19" s="107">
        <v>30759751</v>
      </c>
      <c r="N19" s="4"/>
    </row>
    <row r="20" spans="3:14" ht="23.1" customHeight="1" x14ac:dyDescent="0.25">
      <c r="C20" s="1"/>
      <c r="D20" s="114" t="s">
        <v>64</v>
      </c>
      <c r="E20" s="5"/>
      <c r="F20" s="5"/>
      <c r="G20" s="106">
        <f t="shared" si="0"/>
        <v>68539</v>
      </c>
      <c r="H20" s="5"/>
      <c r="I20" s="107">
        <f>'[2]Est Res X Riesgos '!R105</f>
        <v>68539</v>
      </c>
      <c r="J20" s="107"/>
      <c r="K20" s="107"/>
      <c r="L20" s="106"/>
      <c r="M20" s="107">
        <v>35640</v>
      </c>
      <c r="N20" s="4"/>
    </row>
    <row r="21" spans="3:14" ht="23.1" customHeight="1" x14ac:dyDescent="0.25">
      <c r="C21" s="1"/>
      <c r="D21" s="115" t="s">
        <v>65</v>
      </c>
      <c r="E21" s="5"/>
      <c r="F21" s="5"/>
      <c r="G21" s="106">
        <f>K21+I21</f>
        <v>17399821</v>
      </c>
      <c r="H21" s="5"/>
      <c r="I21" s="107">
        <f>'[2]Est Res X Riesgos '!R116</f>
        <v>17399821</v>
      </c>
      <c r="J21" s="107"/>
      <c r="K21" s="107"/>
      <c r="L21" s="106"/>
      <c r="M21" s="107">
        <v>17359796</v>
      </c>
      <c r="N21" s="4"/>
    </row>
    <row r="22" spans="3:14" ht="23.1" hidden="1" customHeight="1" x14ac:dyDescent="0.25">
      <c r="C22" s="1"/>
      <c r="D22" s="110" t="s">
        <v>66</v>
      </c>
      <c r="E22" s="5"/>
      <c r="F22" s="5"/>
      <c r="G22" s="152">
        <f t="shared" si="0"/>
        <v>1917834</v>
      </c>
      <c r="H22" s="169"/>
      <c r="I22" s="152">
        <f>'[2]Est Res X Riesgos '!R109</f>
        <v>1917834</v>
      </c>
      <c r="J22" s="107"/>
      <c r="K22" s="107"/>
      <c r="L22" s="106"/>
      <c r="M22" s="107">
        <v>650</v>
      </c>
      <c r="N22" s="4"/>
    </row>
    <row r="23" spans="3:14" ht="23.1" customHeight="1" x14ac:dyDescent="0.25">
      <c r="C23" s="1"/>
      <c r="D23" s="110" t="s">
        <v>68</v>
      </c>
      <c r="E23" s="5"/>
      <c r="F23" s="5"/>
      <c r="G23" s="106">
        <f t="shared" si="0"/>
        <v>120023776</v>
      </c>
      <c r="H23" s="5"/>
      <c r="I23" s="107">
        <f>SUM('[2]Est Res X Riesgos '!R113:R115)</f>
        <v>120023776</v>
      </c>
      <c r="J23" s="107"/>
      <c r="K23" s="107"/>
      <c r="L23" s="106"/>
      <c r="M23" s="107">
        <v>119468271</v>
      </c>
      <c r="N23" s="4"/>
    </row>
    <row r="24" spans="3:14" ht="23.1" customHeight="1" x14ac:dyDescent="0.25">
      <c r="C24" s="1"/>
      <c r="D24" s="110" t="s">
        <v>69</v>
      </c>
      <c r="E24" s="5"/>
      <c r="F24" s="5"/>
      <c r="G24" s="106">
        <f t="shared" si="0"/>
        <v>6205453</v>
      </c>
      <c r="H24" s="5"/>
      <c r="I24" s="107">
        <f>+'[2]Est Res X Riesgos '!R117</f>
        <v>6205453</v>
      </c>
      <c r="J24" s="107"/>
      <c r="K24" s="107"/>
      <c r="L24" s="106"/>
      <c r="M24" s="107"/>
      <c r="N24" s="4"/>
    </row>
    <row r="25" spans="3:14" ht="23.1" customHeight="1" x14ac:dyDescent="0.25">
      <c r="C25" s="1"/>
      <c r="D25" s="110" t="s">
        <v>70</v>
      </c>
      <c r="E25" s="5"/>
      <c r="F25" s="5"/>
      <c r="G25" s="106">
        <f t="shared" si="0"/>
        <v>485982.44</v>
      </c>
      <c r="H25" s="5"/>
      <c r="I25" s="107">
        <f>'[2]Est Res X Riesgos '!R118</f>
        <v>485982.44</v>
      </c>
      <c r="J25" s="107"/>
      <c r="K25" s="107"/>
      <c r="L25" s="106"/>
      <c r="M25" s="107">
        <v>273466</v>
      </c>
      <c r="N25" s="4"/>
    </row>
    <row r="26" spans="3:14" ht="23.1" customHeight="1" x14ac:dyDescent="0.25">
      <c r="C26" s="1"/>
      <c r="D26" s="112" t="s">
        <v>17</v>
      </c>
      <c r="E26" s="5"/>
      <c r="F26" s="5"/>
      <c r="G26" s="106">
        <f t="shared" si="0"/>
        <v>77597538.349999994</v>
      </c>
      <c r="H26" s="5"/>
      <c r="I26" s="107">
        <f>'[2]Est Res X Riesgos '!R141</f>
        <v>77597538.349999994</v>
      </c>
      <c r="J26" s="107"/>
      <c r="K26" s="107"/>
      <c r="L26" s="106"/>
      <c r="M26" s="107">
        <v>73406090</v>
      </c>
      <c r="N26" s="4"/>
    </row>
    <row r="27" spans="3:14" ht="23.1" customHeight="1" x14ac:dyDescent="0.25">
      <c r="C27" s="1"/>
      <c r="D27" s="112" t="s">
        <v>71</v>
      </c>
      <c r="E27" s="5"/>
      <c r="F27" s="5"/>
      <c r="G27" s="106">
        <f t="shared" si="0"/>
        <v>58580</v>
      </c>
      <c r="H27" s="5"/>
      <c r="I27" s="107">
        <f>'[2]Est Res X Riesgos '!R144</f>
        <v>58580</v>
      </c>
      <c r="J27" s="107"/>
      <c r="K27" s="107"/>
      <c r="L27" s="106"/>
      <c r="M27" s="107">
        <v>72572</v>
      </c>
      <c r="N27" s="4"/>
    </row>
    <row r="28" spans="3:14" ht="23.1" customHeight="1" x14ac:dyDescent="0.25">
      <c r="C28" s="1"/>
      <c r="D28" s="110" t="s">
        <v>18</v>
      </c>
      <c r="E28" s="5"/>
      <c r="F28" s="5"/>
      <c r="G28" s="106">
        <f t="shared" si="0"/>
        <v>606918</v>
      </c>
      <c r="H28" s="5"/>
      <c r="I28" s="107">
        <f>'[2]Est Res X Riesgos '!R146</f>
        <v>606918</v>
      </c>
      <c r="J28" s="107"/>
      <c r="K28" s="107"/>
      <c r="L28" s="106"/>
      <c r="M28" s="107">
        <v>539523</v>
      </c>
      <c r="N28" s="4"/>
    </row>
    <row r="29" spans="3:14" ht="20.25" hidden="1" customHeight="1" x14ac:dyDescent="0.25">
      <c r="C29" s="1"/>
      <c r="D29" s="112" t="s">
        <v>17</v>
      </c>
      <c r="E29" s="5"/>
      <c r="F29" s="5"/>
      <c r="G29" s="177">
        <f t="shared" si="0"/>
        <v>0</v>
      </c>
      <c r="H29" s="5"/>
      <c r="I29" s="107"/>
      <c r="J29" s="107"/>
      <c r="K29" s="164"/>
      <c r="L29" s="106"/>
      <c r="M29" s="107">
        <v>0</v>
      </c>
      <c r="N29" s="4"/>
    </row>
    <row r="30" spans="3:14" s="137" customFormat="1" ht="19.5" x14ac:dyDescent="0.3">
      <c r="C30" s="50"/>
      <c r="D30" s="123"/>
      <c r="E30" s="127" t="s">
        <v>19</v>
      </c>
      <c r="F30" s="127"/>
      <c r="G30" s="56">
        <f>K30+I30</f>
        <v>255876651.78999999</v>
      </c>
      <c r="H30" s="123"/>
      <c r="I30" s="56">
        <f>SUM(I19:I29)</f>
        <v>255715492.78999999</v>
      </c>
      <c r="J30" s="129"/>
      <c r="K30" s="56">
        <f>SUM(K19:K29)</f>
        <v>161159</v>
      </c>
      <c r="L30" s="128"/>
      <c r="M30" s="56">
        <f>SUM(M19:M29)</f>
        <v>241915759</v>
      </c>
      <c r="N30" s="57"/>
    </row>
    <row r="31" spans="3:14" s="137" customFormat="1" ht="7.5" customHeight="1" x14ac:dyDescent="0.3">
      <c r="C31" s="50"/>
      <c r="D31" s="123"/>
      <c r="E31" s="127"/>
      <c r="F31" s="127"/>
      <c r="G31" s="129"/>
      <c r="H31" s="123"/>
      <c r="I31" s="129"/>
      <c r="J31" s="129"/>
      <c r="K31" s="129"/>
      <c r="L31" s="128"/>
      <c r="M31" s="129"/>
      <c r="N31" s="57"/>
    </row>
    <row r="32" spans="3:14" ht="20.25" customHeight="1" x14ac:dyDescent="0.25">
      <c r="C32" s="1"/>
      <c r="D32" s="206" t="s">
        <v>112</v>
      </c>
      <c r="E32" s="5"/>
      <c r="F32" s="5"/>
      <c r="G32" s="18"/>
      <c r="H32" s="5"/>
      <c r="I32" s="185"/>
      <c r="J32" s="106"/>
      <c r="K32" s="185"/>
      <c r="L32" s="106"/>
      <c r="M32" s="185"/>
      <c r="N32" s="4"/>
    </row>
    <row r="33" spans="3:14" ht="20.25" customHeight="1" x14ac:dyDescent="0.3">
      <c r="C33" s="1"/>
      <c r="D33" s="206" t="s">
        <v>113</v>
      </c>
      <c r="E33" s="5"/>
      <c r="F33" s="5"/>
      <c r="G33" s="122">
        <f>G16-G30</f>
        <v>25112183.210000008</v>
      </c>
      <c r="H33" s="5"/>
      <c r="I33" s="56">
        <f>I16-I30</f>
        <v>25273342.210000008</v>
      </c>
      <c r="J33" s="128"/>
      <c r="K33" s="121">
        <f>K16-K30</f>
        <v>-161159</v>
      </c>
      <c r="L33" s="128"/>
      <c r="M33" s="122">
        <f>M16-M30</f>
        <v>23194420</v>
      </c>
      <c r="N33" s="4"/>
    </row>
    <row r="34" spans="3:14" ht="10.5" customHeight="1" x14ac:dyDescent="0.3">
      <c r="C34" s="1"/>
      <c r="D34" s="207"/>
      <c r="E34" s="127"/>
      <c r="F34" s="127"/>
      <c r="G34" s="127"/>
      <c r="H34" s="5"/>
      <c r="I34" s="107"/>
      <c r="J34" s="107"/>
      <c r="K34" s="107"/>
      <c r="L34" s="106"/>
      <c r="M34" s="107"/>
      <c r="N34" s="4"/>
    </row>
    <row r="35" spans="3:14" ht="18.75" x14ac:dyDescent="0.25">
      <c r="C35" s="111" t="s">
        <v>20</v>
      </c>
      <c r="D35" s="5"/>
      <c r="E35" s="5"/>
      <c r="F35" s="5"/>
      <c r="G35" s="5"/>
      <c r="H35" s="5"/>
      <c r="I35" s="106"/>
      <c r="J35" s="106"/>
      <c r="K35" s="106"/>
      <c r="L35" s="5"/>
      <c r="M35" s="106"/>
      <c r="N35" s="4"/>
    </row>
    <row r="36" spans="3:14" ht="5.25" customHeight="1" x14ac:dyDescent="0.25">
      <c r="C36" s="1"/>
      <c r="D36" s="5"/>
      <c r="E36" s="5"/>
      <c r="F36" s="5"/>
      <c r="G36" s="5"/>
      <c r="H36" s="5"/>
      <c r="I36" s="106"/>
      <c r="J36" s="106"/>
      <c r="K36" s="106"/>
      <c r="L36" s="5"/>
      <c r="M36" s="106"/>
      <c r="N36" s="4"/>
    </row>
    <row r="37" spans="3:14" ht="23.1" customHeight="1" x14ac:dyDescent="0.25">
      <c r="C37" s="1"/>
      <c r="D37" s="110" t="s">
        <v>21</v>
      </c>
      <c r="E37" s="5"/>
      <c r="F37" s="5"/>
      <c r="G37" s="107">
        <f t="shared" ref="G37:G42" si="1">K37+I37</f>
        <v>6341017</v>
      </c>
      <c r="H37" s="5"/>
      <c r="I37" s="107">
        <f>'[2]Est Res X Riesgos '!R190</f>
        <v>6341017</v>
      </c>
      <c r="J37" s="107"/>
      <c r="K37" s="152">
        <f>'[2]Est Res X Riesgos '!T190</f>
        <v>0</v>
      </c>
      <c r="L37" s="106"/>
      <c r="M37" s="107">
        <v>4796984</v>
      </c>
      <c r="N37" s="4"/>
    </row>
    <row r="38" spans="3:14" ht="23.1" customHeight="1" x14ac:dyDescent="0.25">
      <c r="C38" s="1"/>
      <c r="D38" s="112" t="s">
        <v>114</v>
      </c>
      <c r="E38" s="5"/>
      <c r="F38" s="5"/>
      <c r="G38" s="107">
        <f t="shared" si="1"/>
        <v>1671507</v>
      </c>
      <c r="H38" s="5"/>
      <c r="I38" s="107">
        <f>'[2]Est Res X Riesgos '!R235</f>
        <v>1669072</v>
      </c>
      <c r="J38" s="107"/>
      <c r="K38" s="107">
        <f>'[2]Est Res X Riesgos '!T235</f>
        <v>2435</v>
      </c>
      <c r="L38" s="106"/>
      <c r="M38" s="107">
        <v>1784305</v>
      </c>
      <c r="N38" s="4"/>
    </row>
    <row r="39" spans="3:14" ht="19.5" hidden="1" customHeight="1" x14ac:dyDescent="0.25">
      <c r="C39" s="1"/>
      <c r="D39" s="112" t="s">
        <v>43</v>
      </c>
      <c r="E39" s="5"/>
      <c r="F39" s="5"/>
      <c r="G39" s="152">
        <f t="shared" si="1"/>
        <v>0</v>
      </c>
      <c r="H39" s="5"/>
      <c r="I39" s="152">
        <f>'[2]Est Res X Riesgos '!R240</f>
        <v>0</v>
      </c>
      <c r="J39" s="107"/>
      <c r="K39" s="107"/>
      <c r="L39" s="106"/>
      <c r="M39" s="107">
        <v>0</v>
      </c>
      <c r="N39" s="4"/>
    </row>
    <row r="40" spans="3:14" ht="19.5" hidden="1" customHeight="1" x14ac:dyDescent="0.25">
      <c r="C40" s="1"/>
      <c r="D40" s="110" t="s">
        <v>45</v>
      </c>
      <c r="E40" s="5"/>
      <c r="F40" s="5"/>
      <c r="G40" s="152">
        <f t="shared" si="1"/>
        <v>0</v>
      </c>
      <c r="H40" s="5"/>
      <c r="I40" s="107"/>
      <c r="J40" s="107"/>
      <c r="K40" s="107"/>
      <c r="L40" s="106"/>
      <c r="M40" s="107">
        <v>0</v>
      </c>
      <c r="N40" s="4"/>
    </row>
    <row r="41" spans="3:14" ht="23.1" customHeight="1" x14ac:dyDescent="0.25">
      <c r="C41" s="1"/>
      <c r="D41" s="110" t="s">
        <v>22</v>
      </c>
      <c r="E41" s="5"/>
      <c r="F41" s="5"/>
      <c r="G41" s="107">
        <f t="shared" si="1"/>
        <v>28416098</v>
      </c>
      <c r="H41" s="5"/>
      <c r="I41" s="107">
        <f>'[2]Est Res X Riesgos '!R253</f>
        <v>28416098</v>
      </c>
      <c r="J41" s="107"/>
      <c r="K41" s="107"/>
      <c r="L41" s="106"/>
      <c r="M41" s="107">
        <v>27014021</v>
      </c>
      <c r="N41" s="4"/>
    </row>
    <row r="42" spans="3:14" ht="19.5" hidden="1" customHeight="1" x14ac:dyDescent="0.25">
      <c r="C42" s="1"/>
      <c r="D42" s="110" t="s">
        <v>90</v>
      </c>
      <c r="E42" s="5"/>
      <c r="F42" s="5"/>
      <c r="G42" s="152">
        <f t="shared" si="1"/>
        <v>0</v>
      </c>
      <c r="H42" s="5"/>
      <c r="I42" s="107"/>
      <c r="J42" s="107"/>
      <c r="K42" s="107"/>
      <c r="L42" s="106"/>
      <c r="M42" s="107">
        <v>0</v>
      </c>
      <c r="N42" s="4"/>
    </row>
    <row r="43" spans="3:14" ht="6.75" customHeight="1" x14ac:dyDescent="0.25">
      <c r="C43" s="1"/>
      <c r="D43" s="112"/>
      <c r="E43" s="5"/>
      <c r="F43" s="5"/>
      <c r="G43" s="18"/>
      <c r="H43" s="5"/>
      <c r="I43" s="11"/>
      <c r="J43" s="107"/>
      <c r="K43" s="107"/>
      <c r="L43" s="106"/>
      <c r="M43" s="11"/>
      <c r="N43" s="4"/>
    </row>
    <row r="44" spans="3:14" ht="19.5" customHeight="1" x14ac:dyDescent="0.3">
      <c r="C44" s="1"/>
      <c r="D44" s="5"/>
      <c r="E44" s="127" t="s">
        <v>115</v>
      </c>
      <c r="F44" s="112"/>
      <c r="G44" s="121">
        <f>G37+G38+G39-G41-G40-G42</f>
        <v>-20403574</v>
      </c>
      <c r="H44" s="175"/>
      <c r="I44" s="121">
        <f>SUM(I37+I38+I39-I40-I41)</f>
        <v>-20406009</v>
      </c>
      <c r="J44" s="107"/>
      <c r="K44" s="56">
        <f>K37+K38-K40-K42-K41</f>
        <v>2435</v>
      </c>
      <c r="L44" s="106"/>
      <c r="M44" s="121">
        <f>M37+M38+M39-M41-M40-M42</f>
        <v>-20432732</v>
      </c>
      <c r="N44" s="4"/>
    </row>
    <row r="45" spans="3:14" ht="6.75" customHeight="1" x14ac:dyDescent="0.25">
      <c r="C45" s="1"/>
      <c r="D45" s="110"/>
      <c r="E45" s="5"/>
      <c r="F45" s="5"/>
      <c r="G45" s="5"/>
      <c r="H45" s="5"/>
      <c r="I45" s="185"/>
      <c r="J45" s="106"/>
      <c r="K45" s="106"/>
      <c r="L45" s="106"/>
      <c r="M45" s="185"/>
      <c r="N45" s="4"/>
    </row>
    <row r="46" spans="3:14" ht="4.5" customHeight="1" x14ac:dyDescent="0.25">
      <c r="C46" s="1"/>
      <c r="D46" s="110"/>
      <c r="E46" s="5"/>
      <c r="F46" s="5"/>
      <c r="G46" s="31"/>
      <c r="H46" s="5"/>
      <c r="I46" s="106"/>
      <c r="J46" s="106"/>
      <c r="K46" s="208"/>
      <c r="L46" s="106"/>
      <c r="M46" s="106"/>
      <c r="N46" s="4"/>
    </row>
    <row r="47" spans="3:14" ht="19.5" x14ac:dyDescent="0.3">
      <c r="C47" s="1"/>
      <c r="D47" s="126" t="s">
        <v>76</v>
      </c>
      <c r="E47" s="5"/>
      <c r="F47" s="5"/>
      <c r="G47" s="122">
        <f>G33+G44</f>
        <v>4708609.2100000083</v>
      </c>
      <c r="H47" s="138"/>
      <c r="I47" s="122">
        <f>I33+I44</f>
        <v>4867333.2100000083</v>
      </c>
      <c r="J47" s="107"/>
      <c r="K47" s="121">
        <f>K33+K44</f>
        <v>-158724</v>
      </c>
      <c r="L47" s="108"/>
      <c r="M47" s="121">
        <f>M33+M44</f>
        <v>2761688</v>
      </c>
      <c r="N47" s="4"/>
    </row>
    <row r="48" spans="3:14" ht="3.75" customHeight="1" x14ac:dyDescent="0.3">
      <c r="C48" s="1"/>
      <c r="D48" s="110"/>
      <c r="E48" s="5"/>
      <c r="F48" s="5"/>
      <c r="G48" s="5"/>
      <c r="H48" s="138"/>
      <c r="I48" s="107"/>
      <c r="J48" s="107"/>
      <c r="K48" s="107"/>
      <c r="L48" s="108"/>
      <c r="M48" s="107"/>
      <c r="N48" s="4"/>
    </row>
    <row r="49" spans="3:14" ht="19.5" x14ac:dyDescent="0.3">
      <c r="C49" s="103" t="s">
        <v>11</v>
      </c>
      <c r="D49" s="5"/>
      <c r="E49" s="5"/>
      <c r="F49" s="5"/>
      <c r="G49" s="107"/>
      <c r="H49" s="138"/>
      <c r="I49" s="129"/>
      <c r="J49" s="129"/>
      <c r="K49" s="129"/>
      <c r="L49" s="156"/>
      <c r="M49" s="129"/>
      <c r="N49" s="4"/>
    </row>
    <row r="50" spans="3:14" ht="23.1" customHeight="1" x14ac:dyDescent="0.3">
      <c r="C50" s="176"/>
      <c r="D50" s="110" t="s">
        <v>12</v>
      </c>
      <c r="E50" s="5"/>
      <c r="F50" s="5"/>
      <c r="G50" s="11">
        <f>K50+I50</f>
        <v>4406009</v>
      </c>
      <c r="H50" s="138"/>
      <c r="I50" s="209">
        <f>'[2]Est Res X Riesgos '!R284</f>
        <v>3896969</v>
      </c>
      <c r="J50" s="107"/>
      <c r="K50" s="11">
        <f>'[2]Est Res X Riesgos '!T284</f>
        <v>509040</v>
      </c>
      <c r="L50" s="156"/>
      <c r="M50" s="11">
        <v>4519982</v>
      </c>
      <c r="N50" s="4"/>
    </row>
    <row r="51" spans="3:14" ht="19.5" x14ac:dyDescent="0.3">
      <c r="C51" s="1"/>
      <c r="D51" s="127" t="s">
        <v>116</v>
      </c>
      <c r="E51" s="5"/>
      <c r="F51" s="5"/>
      <c r="G51" s="122">
        <f>G47+G50</f>
        <v>9114618.2100000083</v>
      </c>
      <c r="H51" s="138"/>
      <c r="I51" s="122">
        <f>I47+I50</f>
        <v>8764302.2100000083</v>
      </c>
      <c r="J51" s="129"/>
      <c r="K51" s="129">
        <f>K47+K50</f>
        <v>350316</v>
      </c>
      <c r="L51" s="108"/>
      <c r="M51" s="121">
        <f>M47+M50</f>
        <v>7281670</v>
      </c>
      <c r="N51" s="4"/>
    </row>
    <row r="52" spans="3:14" ht="9.75" customHeight="1" x14ac:dyDescent="0.3">
      <c r="C52" s="1"/>
      <c r="D52" s="112"/>
      <c r="E52" s="5"/>
      <c r="F52" s="5"/>
      <c r="G52" s="5"/>
      <c r="H52" s="138"/>
      <c r="I52" s="107"/>
      <c r="J52" s="107"/>
      <c r="K52" s="107"/>
      <c r="L52" s="108"/>
      <c r="M52" s="107"/>
      <c r="N52" s="4"/>
    </row>
    <row r="53" spans="3:14" ht="13.5" customHeight="1" x14ac:dyDescent="0.3">
      <c r="C53" s="176"/>
      <c r="D53" s="110"/>
      <c r="E53" s="5"/>
      <c r="F53" s="5"/>
      <c r="G53" s="5"/>
      <c r="H53" s="138"/>
      <c r="I53" s="107"/>
      <c r="J53" s="107"/>
      <c r="K53" s="107"/>
      <c r="L53" s="108"/>
      <c r="M53" s="107"/>
      <c r="N53" s="4"/>
    </row>
    <row r="54" spans="3:14" ht="18.75" x14ac:dyDescent="0.25">
      <c r="C54" s="111" t="s">
        <v>26</v>
      </c>
      <c r="D54" s="110"/>
      <c r="E54" s="5"/>
      <c r="F54" s="5"/>
      <c r="G54" s="5"/>
      <c r="H54" s="5"/>
      <c r="I54" s="107"/>
      <c r="J54" s="107"/>
      <c r="K54" s="107"/>
      <c r="L54" s="106"/>
      <c r="M54" s="107"/>
      <c r="N54" s="4"/>
    </row>
    <row r="55" spans="3:14" ht="23.1" customHeight="1" x14ac:dyDescent="0.25">
      <c r="C55" s="131"/>
      <c r="D55" s="110" t="s">
        <v>94</v>
      </c>
      <c r="E55" s="110"/>
      <c r="F55" s="5"/>
      <c r="G55" s="107">
        <f>+I55</f>
        <v>588</v>
      </c>
      <c r="H55" s="169"/>
      <c r="I55" s="107">
        <f>'[2]Est Res X Riesgos '!R292</f>
        <v>588</v>
      </c>
      <c r="J55" s="107"/>
      <c r="K55" s="107"/>
      <c r="L55" s="106"/>
      <c r="M55" s="210"/>
      <c r="N55" s="4"/>
    </row>
    <row r="56" spans="3:14" ht="23.1" customHeight="1" x14ac:dyDescent="0.25">
      <c r="C56" s="131"/>
      <c r="D56" s="110" t="s">
        <v>8</v>
      </c>
      <c r="E56" s="110"/>
      <c r="F56" s="5"/>
      <c r="G56" s="107">
        <f>+I56</f>
        <v>3347146</v>
      </c>
      <c r="H56" s="169"/>
      <c r="I56" s="107">
        <f>'[2]Est Res X Riesgos '!R301</f>
        <v>3347146</v>
      </c>
      <c r="J56" s="107"/>
      <c r="K56" s="107"/>
      <c r="L56" s="106"/>
      <c r="M56" s="210">
        <v>3497747</v>
      </c>
      <c r="N56" s="4"/>
    </row>
    <row r="57" spans="3:14" ht="23.1" customHeight="1" x14ac:dyDescent="0.25">
      <c r="C57" s="131"/>
      <c r="D57" s="110" t="s">
        <v>13</v>
      </c>
      <c r="E57" s="5"/>
      <c r="F57" s="5"/>
      <c r="G57" s="107">
        <f>+I57</f>
        <v>220732</v>
      </c>
      <c r="H57" s="5"/>
      <c r="I57" s="107">
        <f>'[2]Est Res X Riesgos '!R309</f>
        <v>220732</v>
      </c>
      <c r="J57" s="107"/>
      <c r="K57" s="152">
        <f>'[2]Est Res X Riesgos '!T309</f>
        <v>0</v>
      </c>
      <c r="L57" s="106"/>
      <c r="M57" s="210">
        <v>163048</v>
      </c>
      <c r="N57" s="4"/>
    </row>
    <row r="58" spans="3:14" ht="6" customHeight="1" x14ac:dyDescent="0.25">
      <c r="C58" s="131"/>
      <c r="D58" s="110"/>
      <c r="E58" s="5"/>
      <c r="F58" s="5"/>
      <c r="G58" s="18"/>
      <c r="H58" s="5"/>
      <c r="I58" s="18"/>
      <c r="J58" s="107"/>
      <c r="K58" s="18"/>
      <c r="L58" s="106"/>
      <c r="M58" s="18"/>
      <c r="N58" s="4"/>
    </row>
    <row r="59" spans="3:14" s="137" customFormat="1" ht="18.75" customHeight="1" x14ac:dyDescent="0.3">
      <c r="C59" s="211"/>
      <c r="D59" s="126" t="s">
        <v>27</v>
      </c>
      <c r="E59" s="123"/>
      <c r="F59" s="123"/>
      <c r="G59" s="129">
        <f>SUM(G55:G58)</f>
        <v>3568466</v>
      </c>
      <c r="H59" s="212"/>
      <c r="I59" s="129">
        <f>SUM(I55:I58)</f>
        <v>3568466</v>
      </c>
      <c r="J59" s="129"/>
      <c r="K59" s="152">
        <f>SUM(K55:K58)</f>
        <v>0</v>
      </c>
      <c r="L59" s="128"/>
      <c r="M59" s="213">
        <f>SUM(M55:M58)</f>
        <v>3660795</v>
      </c>
      <c r="N59" s="57"/>
    </row>
    <row r="60" spans="3:14" ht="12" customHeight="1" x14ac:dyDescent="0.25">
      <c r="C60" s="131"/>
      <c r="D60" s="110"/>
      <c r="E60" s="5"/>
      <c r="F60" s="5"/>
      <c r="G60" s="5"/>
      <c r="H60" s="5"/>
      <c r="I60" s="107"/>
      <c r="J60" s="107"/>
      <c r="K60" s="107"/>
      <c r="L60" s="106"/>
      <c r="M60" s="107"/>
      <c r="N60" s="4"/>
    </row>
    <row r="61" spans="3:14" ht="18.75" x14ac:dyDescent="0.25">
      <c r="C61" s="111" t="s">
        <v>80</v>
      </c>
      <c r="D61" s="110"/>
      <c r="E61" s="5"/>
      <c r="F61" s="5"/>
      <c r="G61" s="5"/>
      <c r="H61" s="5"/>
      <c r="I61" s="107"/>
      <c r="J61" s="107"/>
      <c r="K61" s="107"/>
      <c r="L61" s="106"/>
      <c r="M61" s="107"/>
      <c r="N61" s="4"/>
    </row>
    <row r="62" spans="3:14" ht="3.75" customHeight="1" x14ac:dyDescent="0.25">
      <c r="C62" s="131"/>
      <c r="D62" s="110"/>
      <c r="E62" s="5"/>
      <c r="F62" s="5"/>
      <c r="G62" s="5"/>
      <c r="H62" s="5"/>
      <c r="I62" s="107"/>
      <c r="J62" s="107"/>
      <c r="K62" s="107"/>
      <c r="L62" s="106"/>
      <c r="M62" s="107"/>
      <c r="N62" s="4"/>
    </row>
    <row r="63" spans="3:14" ht="24.6" customHeight="1" x14ac:dyDescent="0.25">
      <c r="C63" s="131"/>
      <c r="D63" s="112" t="s">
        <v>68</v>
      </c>
      <c r="E63" s="5"/>
      <c r="F63" s="5"/>
      <c r="G63" s="107">
        <f>K63+I63</f>
        <v>1919030</v>
      </c>
      <c r="H63" s="5"/>
      <c r="I63" s="107">
        <f>'[2]Est Res X Riesgos '!R320</f>
        <v>1919030</v>
      </c>
      <c r="J63" s="107"/>
      <c r="K63" s="164"/>
      <c r="L63" s="106"/>
      <c r="M63" s="107">
        <v>2202260</v>
      </c>
      <c r="N63" s="4"/>
    </row>
    <row r="64" spans="3:14" ht="24.6" customHeight="1" x14ac:dyDescent="0.25">
      <c r="C64" s="131"/>
      <c r="D64" s="112" t="s">
        <v>82</v>
      </c>
      <c r="E64" s="5"/>
      <c r="F64" s="5"/>
      <c r="G64" s="107">
        <f>+I64</f>
        <v>4647221</v>
      </c>
      <c r="H64" s="5"/>
      <c r="I64" s="107">
        <f>'[2]Est Res X Riesgos '!R329</f>
        <v>4647221</v>
      </c>
      <c r="J64" s="107"/>
      <c r="K64" s="152">
        <f>'[2]Est Res X Riesgos '!T329</f>
        <v>0</v>
      </c>
      <c r="L64" s="106"/>
      <c r="M64" s="107">
        <v>3248205.45</v>
      </c>
      <c r="N64" s="4"/>
    </row>
    <row r="65" spans="2:15" ht="18.75" hidden="1" x14ac:dyDescent="0.25">
      <c r="C65" s="131"/>
      <c r="D65" s="110" t="s">
        <v>18</v>
      </c>
      <c r="E65" s="5"/>
      <c r="F65" s="5"/>
      <c r="G65" s="152">
        <f>+I65</f>
        <v>0</v>
      </c>
      <c r="H65" s="5"/>
      <c r="I65" s="183">
        <f>'[2]Est Res X Riesgos '!R331</f>
        <v>0</v>
      </c>
      <c r="J65" s="107"/>
      <c r="K65" s="164"/>
      <c r="L65" s="106"/>
      <c r="M65" s="107"/>
      <c r="N65" s="4"/>
    </row>
    <row r="66" spans="2:15" s="137" customFormat="1" ht="23.45" customHeight="1" x14ac:dyDescent="0.3">
      <c r="C66" s="50"/>
      <c r="E66" s="126" t="s">
        <v>83</v>
      </c>
      <c r="F66" s="126"/>
      <c r="G66" s="56">
        <f>SUM(G63:G65)</f>
        <v>6566251</v>
      </c>
      <c r="H66" s="123"/>
      <c r="I66" s="56">
        <f>SUM(I63:I65)</f>
        <v>6566251</v>
      </c>
      <c r="J66" s="129"/>
      <c r="K66" s="180">
        <f>SUM(K63:K65)</f>
        <v>0</v>
      </c>
      <c r="L66" s="128"/>
      <c r="M66" s="56">
        <f>SUM(M63:M65)</f>
        <v>5450465.4500000002</v>
      </c>
      <c r="N66" s="57"/>
    </row>
    <row r="67" spans="2:15" ht="10.5" customHeight="1" x14ac:dyDescent="0.25">
      <c r="C67" s="1"/>
      <c r="D67" s="110"/>
      <c r="E67" s="5"/>
      <c r="F67" s="5"/>
      <c r="G67" s="5"/>
      <c r="H67" s="5"/>
      <c r="I67" s="130"/>
      <c r="J67" s="130"/>
      <c r="K67" s="214"/>
      <c r="L67" s="5"/>
      <c r="M67" s="130"/>
      <c r="N67" s="4"/>
    </row>
    <row r="68" spans="2:15" s="137" customFormat="1" ht="21" customHeight="1" x14ac:dyDescent="0.3">
      <c r="C68" s="50"/>
      <c r="D68" s="127" t="s">
        <v>96</v>
      </c>
      <c r="E68" s="123"/>
      <c r="F68" s="123"/>
      <c r="G68" s="121">
        <f>+I68</f>
        <v>-2997785</v>
      </c>
      <c r="H68" s="174"/>
      <c r="I68" s="121">
        <f>SUM(I59-I66)</f>
        <v>-2997785</v>
      </c>
      <c r="J68" s="121"/>
      <c r="K68" s="215">
        <f>K59-K66</f>
        <v>0</v>
      </c>
      <c r="L68" s="174"/>
      <c r="M68" s="121">
        <f>M59-M66</f>
        <v>-1789670.4500000002</v>
      </c>
      <c r="N68" s="57"/>
    </row>
    <row r="69" spans="2:15" ht="7.5" customHeight="1" x14ac:dyDescent="0.25">
      <c r="C69" s="1"/>
      <c r="D69" s="110"/>
      <c r="E69" s="5"/>
      <c r="F69" s="5"/>
      <c r="G69" s="31"/>
      <c r="H69" s="5"/>
      <c r="I69" s="146"/>
      <c r="J69" s="130"/>
      <c r="K69" s="146"/>
      <c r="L69" s="5"/>
      <c r="M69" s="146"/>
      <c r="N69" s="154"/>
    </row>
    <row r="70" spans="2:15" s="137" customFormat="1" ht="23.45" customHeight="1" thickBot="1" x14ac:dyDescent="0.35">
      <c r="C70" s="50"/>
      <c r="D70" s="33" t="s">
        <v>25</v>
      </c>
      <c r="E70" s="123"/>
      <c r="F70" s="138" t="s">
        <v>1</v>
      </c>
      <c r="G70" s="30">
        <f>SUM(I70+K70)</f>
        <v>6116833.2100000083</v>
      </c>
      <c r="H70" s="138" t="s">
        <v>1</v>
      </c>
      <c r="I70" s="30">
        <f>I68+I51</f>
        <v>5766517.2100000083</v>
      </c>
      <c r="J70" s="138" t="s">
        <v>1</v>
      </c>
      <c r="K70" s="216">
        <f>K68+K51</f>
        <v>350316</v>
      </c>
      <c r="L70" s="156" t="s">
        <v>1</v>
      </c>
      <c r="M70" s="216">
        <f>M68+M51</f>
        <v>5491999.5499999998</v>
      </c>
      <c r="N70" s="139"/>
    </row>
    <row r="71" spans="2:15" ht="14.25" customHeight="1" thickTop="1" x14ac:dyDescent="0.25">
      <c r="C71" s="17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9"/>
    </row>
    <row r="72" spans="2:15" ht="3.6" customHeight="1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</row>
    <row r="73" spans="2:15" ht="21.75" x14ac:dyDescent="0.3">
      <c r="C73" s="217"/>
      <c r="D73" s="217"/>
      <c r="E73" s="217"/>
      <c r="F73" s="217"/>
      <c r="G73" s="217"/>
      <c r="H73" s="217"/>
      <c r="I73" s="217"/>
      <c r="J73" s="217"/>
      <c r="K73" s="217"/>
      <c r="L73" s="217"/>
      <c r="M73" s="217"/>
      <c r="N73" s="217"/>
    </row>
    <row r="74" spans="2:15" ht="18.75" x14ac:dyDescent="0.25">
      <c r="B74" s="224" t="s">
        <v>117</v>
      </c>
      <c r="C74" s="224"/>
      <c r="D74" s="224"/>
      <c r="E74" s="224"/>
      <c r="F74" s="224"/>
      <c r="G74" s="224"/>
      <c r="H74" s="224"/>
      <c r="I74" s="224"/>
      <c r="J74" s="224"/>
      <c r="K74" s="224"/>
      <c r="L74" s="224"/>
      <c r="M74" s="224"/>
      <c r="N74" s="224"/>
      <c r="O74" s="224"/>
    </row>
    <row r="77" spans="2:15" x14ac:dyDescent="0.2">
      <c r="K77" s="218"/>
    </row>
    <row r="81" spans="9:9" ht="18.75" x14ac:dyDescent="0.25">
      <c r="I81" s="107"/>
    </row>
  </sheetData>
  <mergeCells count="3">
    <mergeCell ref="H11:I11"/>
    <mergeCell ref="H12:I12"/>
    <mergeCell ref="B74:O74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6145" r:id="rId3">
          <objectPr defaultSize="0" autoPict="0" r:id="rId4">
            <anchor moveWithCells="1" sizeWithCells="1">
              <from>
                <xdr:col>12</xdr:col>
                <xdr:colOff>685800</xdr:colOff>
                <xdr:row>72</xdr:row>
                <xdr:rowOff>57150</xdr:rowOff>
              </from>
              <to>
                <xdr:col>14</xdr:col>
                <xdr:colOff>19050</xdr:colOff>
                <xdr:row>73</xdr:row>
                <xdr:rowOff>152400</xdr:rowOff>
              </to>
            </anchor>
          </objectPr>
        </oleObject>
      </mc:Choice>
      <mc:Fallback>
        <oleObject progId="MSDraw" shapeId="6145" r:id="rId3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13157-1F88-48EB-8504-B73648161BE4}">
  <dimension ref="A1"/>
  <sheetViews>
    <sheetView workbookViewId="0"/>
  </sheetViews>
  <sheetFormatPr baseColWidth="10"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EST RESULT IVM 2023-2010</vt:lpstr>
      <vt:lpstr>ADMINISTRACION</vt:lpstr>
      <vt:lpstr>ENFER Y MATERNIDAD</vt:lpstr>
      <vt:lpstr>IVM Y COMPONENTES</vt:lpstr>
      <vt:lpstr>RIESGOS PROF</vt:lpstr>
      <vt:lpstr>Hoja10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 Interno Gerencial</dc:creator>
  <cp:lastModifiedBy>Gonzalez, Zaida</cp:lastModifiedBy>
  <cp:lastPrinted>2020-10-28T15:01:02Z</cp:lastPrinted>
  <dcterms:created xsi:type="dcterms:W3CDTF">1997-09-18T02:23:18Z</dcterms:created>
  <dcterms:modified xsi:type="dcterms:W3CDTF">2024-09-03T19:47:04Z</dcterms:modified>
</cp:coreProperties>
</file>