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PUESTA AL DG LIC. DINO MON\PUNTO No.4 ESTADO DE BALANCE CONTABLE DE RESERVAS\"/>
    </mc:Choice>
  </mc:AlternateContent>
  <xr:revisionPtr revIDLastSave="0" documentId="13_ncr:1_{FAED2587-F39F-4A03-9A2B-EEFAB5E740D5}" xr6:coauthVersionLast="47" xr6:coauthVersionMax="47" xr10:uidLastSave="{00000000-0000-0000-0000-000000000000}"/>
  <bookViews>
    <workbookView xWindow="-120" yWindow="-120" windowWidth="29040" windowHeight="15840" firstSheet="6" activeTab="6" xr2:uid="{00000000-000D-0000-FFFF-FFFF00000000}"/>
  </bookViews>
  <sheets>
    <sheet name="ADMON DE LOS RIEGOS" sheetId="1" r:id="rId1"/>
    <sheet name="ENF Y MATERN" sheetId="2" r:id="rId2"/>
    <sheet name="RIESGOS PROFESIONALES" sheetId="3" r:id="rId3"/>
    <sheet name="CUOTAS IVM SSMIXTO" sheetId="4" r:id="rId4"/>
    <sheet name="RECAUDACION X CUOTAS" sheetId="7" r:id="rId5"/>
    <sheet name="RESERVAS INSTITUCIONALES " sheetId="9" r:id="rId6"/>
    <sheet name="CAP SS MIXTO (2)" sheetId="10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0" l="1"/>
  <c r="D22" i="10" l="1"/>
  <c r="E22" i="10"/>
  <c r="F22" i="10"/>
  <c r="G22" i="10"/>
  <c r="H22" i="10"/>
  <c r="I22" i="10"/>
  <c r="C22" i="10"/>
  <c r="I72" i="3"/>
  <c r="I60" i="3"/>
  <c r="I63" i="3" s="1"/>
  <c r="I47" i="3"/>
  <c r="G85" i="1" l="1"/>
  <c r="G77" i="1"/>
  <c r="G76" i="1"/>
  <c r="G75" i="1"/>
  <c r="G74" i="1"/>
  <c r="G73" i="1"/>
  <c r="G67" i="1"/>
  <c r="G66" i="1"/>
  <c r="G65" i="1"/>
  <c r="G64" i="1"/>
  <c r="G63" i="1"/>
  <c r="G62" i="1"/>
  <c r="G61" i="1"/>
  <c r="G54" i="1"/>
  <c r="G42" i="1"/>
  <c r="G43" i="1"/>
  <c r="G44" i="1"/>
  <c r="G45" i="1"/>
  <c r="G46" i="1"/>
  <c r="G47" i="1"/>
  <c r="G41" i="1"/>
  <c r="I35" i="1"/>
  <c r="K35" i="1"/>
  <c r="M35" i="1"/>
  <c r="O35" i="1"/>
  <c r="Q35" i="1"/>
  <c r="S35" i="1"/>
  <c r="U35" i="1"/>
  <c r="W35" i="1"/>
  <c r="Y35" i="1"/>
  <c r="AA35" i="1"/>
  <c r="AC35" i="1"/>
  <c r="AE35" i="1"/>
  <c r="AG35" i="1"/>
  <c r="AI35" i="1"/>
  <c r="G23" i="1"/>
  <c r="G24" i="1"/>
  <c r="G25" i="1"/>
  <c r="G26" i="1"/>
  <c r="G27" i="1"/>
  <c r="G28" i="1"/>
  <c r="G29" i="1"/>
  <c r="G30" i="1"/>
  <c r="G31" i="1"/>
  <c r="G32" i="1"/>
  <c r="G33" i="1"/>
  <c r="G34" i="1"/>
  <c r="G22" i="1"/>
  <c r="G69" i="2"/>
  <c r="G68" i="2"/>
  <c r="G67" i="2"/>
  <c r="G66" i="2"/>
  <c r="G65" i="2"/>
  <c r="G59" i="2"/>
  <c r="G60" i="2"/>
  <c r="G58" i="2"/>
  <c r="G61" i="2" s="1"/>
  <c r="G53" i="2"/>
  <c r="G52" i="2"/>
  <c r="AI48" i="2"/>
  <c r="AG48" i="2"/>
  <c r="AE48" i="2"/>
  <c r="AC48" i="2"/>
  <c r="AA48" i="2"/>
  <c r="Y48" i="2"/>
  <c r="W48" i="2"/>
  <c r="U48" i="2"/>
  <c r="S48" i="2"/>
  <c r="Q48" i="2"/>
  <c r="O48" i="2"/>
  <c r="M48" i="2"/>
  <c r="K48" i="2"/>
  <c r="I48" i="2"/>
  <c r="G44" i="2"/>
  <c r="G45" i="2"/>
  <c r="G46" i="2"/>
  <c r="G47" i="2"/>
  <c r="G43" i="2"/>
  <c r="G36" i="2"/>
  <c r="G23" i="2"/>
  <c r="G24" i="2"/>
  <c r="G25" i="2"/>
  <c r="G26" i="2"/>
  <c r="G27" i="2"/>
  <c r="G29" i="2"/>
  <c r="G30" i="2"/>
  <c r="G31" i="2"/>
  <c r="G32" i="2"/>
  <c r="G33" i="2"/>
  <c r="G34" i="2"/>
  <c r="G35" i="2"/>
  <c r="G22" i="2"/>
  <c r="G71" i="3"/>
  <c r="G70" i="3"/>
  <c r="G69" i="3"/>
  <c r="G68" i="3"/>
  <c r="G67" i="3"/>
  <c r="G62" i="3"/>
  <c r="G61" i="3"/>
  <c r="G60" i="3"/>
  <c r="G59" i="3"/>
  <c r="G53" i="3"/>
  <c r="G52" i="3"/>
  <c r="G41" i="3"/>
  <c r="G42" i="3"/>
  <c r="G43" i="3"/>
  <c r="G44" i="3"/>
  <c r="G45" i="3"/>
  <c r="G46" i="3"/>
  <c r="G40" i="3"/>
  <c r="G19" i="3"/>
  <c r="G20" i="3"/>
  <c r="G21" i="3"/>
  <c r="G22" i="3"/>
  <c r="G23" i="3"/>
  <c r="G25" i="3"/>
  <c r="G26" i="3"/>
  <c r="G27" i="3"/>
  <c r="G28" i="3"/>
  <c r="G29" i="3"/>
  <c r="G30" i="3"/>
  <c r="G31" i="3"/>
  <c r="G18" i="3"/>
  <c r="I21" i="1"/>
  <c r="G21" i="1" s="1"/>
  <c r="G63" i="3" l="1"/>
  <c r="G49" i="1"/>
  <c r="G35" i="1"/>
  <c r="G48" i="2"/>
  <c r="I49" i="1" l="1"/>
  <c r="I70" i="2" l="1"/>
  <c r="I61" i="2"/>
  <c r="I37" i="2"/>
  <c r="I18" i="2"/>
  <c r="I60" i="1"/>
  <c r="I78" i="1"/>
  <c r="K78" i="1"/>
  <c r="K82" i="1" s="1"/>
  <c r="K87" i="1" s="1"/>
  <c r="M78" i="1"/>
  <c r="O78" i="1"/>
  <c r="K68" i="1"/>
  <c r="M68" i="1"/>
  <c r="O68" i="1"/>
  <c r="O82" i="1" s="1"/>
  <c r="O87" i="1" s="1"/>
  <c r="K49" i="1"/>
  <c r="M49" i="1"/>
  <c r="O49" i="1"/>
  <c r="I18" i="1"/>
  <c r="K18" i="1"/>
  <c r="M18" i="1"/>
  <c r="O18" i="1"/>
  <c r="O70" i="2"/>
  <c r="O61" i="2"/>
  <c r="O73" i="2" s="1"/>
  <c r="O78" i="2" s="1"/>
  <c r="O37" i="2"/>
  <c r="K70" i="2"/>
  <c r="M70" i="2"/>
  <c r="K61" i="2"/>
  <c r="M61" i="2"/>
  <c r="K37" i="2"/>
  <c r="M37" i="2"/>
  <c r="K18" i="2"/>
  <c r="K39" i="2" s="1"/>
  <c r="M18" i="2"/>
  <c r="M39" i="2" s="1"/>
  <c r="O18" i="2"/>
  <c r="K72" i="3"/>
  <c r="K63" i="3"/>
  <c r="K47" i="3"/>
  <c r="K32" i="3"/>
  <c r="I32" i="3"/>
  <c r="I15" i="3"/>
  <c r="I35" i="3" s="1"/>
  <c r="I49" i="3" s="1"/>
  <c r="K15" i="3"/>
  <c r="L23" i="4"/>
  <c r="M23" i="4"/>
  <c r="N23" i="4"/>
  <c r="O23" i="4"/>
  <c r="K21" i="4"/>
  <c r="K19" i="4"/>
  <c r="K23" i="4" s="1"/>
  <c r="C23" i="9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B65" i="7"/>
  <c r="M73" i="2" l="1"/>
  <c r="M78" i="2" s="1"/>
  <c r="K75" i="3"/>
  <c r="G60" i="1"/>
  <c r="I68" i="1"/>
  <c r="I82" i="1" s="1"/>
  <c r="I87" i="1" s="1"/>
  <c r="K35" i="3"/>
  <c r="K49" i="3" s="1"/>
  <c r="K54" i="3" s="1"/>
  <c r="K84" i="3" s="1"/>
  <c r="M82" i="1"/>
  <c r="M87" i="1" s="1"/>
  <c r="I75" i="3"/>
  <c r="I73" i="2"/>
  <c r="I78" i="2" s="1"/>
  <c r="I39" i="2"/>
  <c r="O37" i="1"/>
  <c r="O51" i="1" s="1"/>
  <c r="O56" i="1" s="1"/>
  <c r="O89" i="1" s="1"/>
  <c r="M37" i="1"/>
  <c r="M51" i="1" s="1"/>
  <c r="M56" i="1" s="1"/>
  <c r="I37" i="1"/>
  <c r="K37" i="1"/>
  <c r="K51" i="1" s="1"/>
  <c r="K56" i="1" s="1"/>
  <c r="K89" i="1" s="1"/>
  <c r="O39" i="2"/>
  <c r="O50" i="2" s="1"/>
  <c r="K73" i="2"/>
  <c r="K78" i="2" s="1"/>
  <c r="M50" i="2"/>
  <c r="M55" i="2" s="1"/>
  <c r="M81" i="2" s="1"/>
  <c r="K50" i="2"/>
  <c r="M89" i="1" l="1"/>
  <c r="I54" i="3"/>
  <c r="I50" i="2"/>
  <c r="I55" i="2" s="1"/>
  <c r="I81" i="2" s="1"/>
  <c r="O55" i="2"/>
  <c r="O81" i="2" s="1"/>
  <c r="I51" i="1"/>
  <c r="I56" i="1" s="1"/>
  <c r="I89" i="1" s="1"/>
  <c r="K55" i="2"/>
  <c r="K81" i="2" s="1"/>
  <c r="I84" i="3" l="1"/>
  <c r="R28" i="7"/>
  <c r="K10" i="4" s="1"/>
  <c r="V36" i="7"/>
  <c r="O12" i="4" s="1"/>
  <c r="U36" i="7"/>
  <c r="N12" i="4" s="1"/>
  <c r="T36" i="7"/>
  <c r="M12" i="4" s="1"/>
  <c r="S36" i="7"/>
  <c r="L12" i="4" s="1"/>
  <c r="R36" i="7"/>
  <c r="K12" i="4" s="1"/>
  <c r="V28" i="7"/>
  <c r="O10" i="4" s="1"/>
  <c r="U28" i="7"/>
  <c r="N10" i="4" s="1"/>
  <c r="T28" i="7"/>
  <c r="M10" i="4" s="1"/>
  <c r="S28" i="7"/>
  <c r="L10" i="4" s="1"/>
  <c r="V19" i="7"/>
  <c r="U19" i="7"/>
  <c r="T19" i="7"/>
  <c r="S19" i="7"/>
  <c r="R19" i="7"/>
  <c r="O23" i="9"/>
  <c r="N23" i="9"/>
  <c r="M23" i="9"/>
  <c r="L23" i="9"/>
  <c r="K23" i="9"/>
  <c r="J23" i="9"/>
  <c r="I23" i="9"/>
  <c r="H23" i="9"/>
  <c r="G23" i="9"/>
  <c r="E23" i="9"/>
  <c r="F23" i="9"/>
  <c r="D23" i="9"/>
  <c r="O19" i="9"/>
  <c r="O18" i="9" s="1"/>
  <c r="O27" i="9" s="1"/>
  <c r="N18" i="9"/>
  <c r="M18" i="9"/>
  <c r="L18" i="9"/>
  <c r="K18" i="9"/>
  <c r="J18" i="9"/>
  <c r="I18" i="9"/>
  <c r="H18" i="9"/>
  <c r="G18" i="9"/>
  <c r="E18" i="9"/>
  <c r="F18" i="9"/>
  <c r="D18" i="9"/>
  <c r="C18" i="9"/>
  <c r="O11" i="9"/>
  <c r="N11" i="9"/>
  <c r="M11" i="9"/>
  <c r="L11" i="9"/>
  <c r="K11" i="9"/>
  <c r="J11" i="9"/>
  <c r="I11" i="9"/>
  <c r="H11" i="9"/>
  <c r="G11" i="9"/>
  <c r="E11" i="9"/>
  <c r="F11" i="9"/>
  <c r="D11" i="9"/>
  <c r="C11" i="9"/>
  <c r="Q54" i="7"/>
  <c r="P54" i="7"/>
  <c r="O54" i="7"/>
  <c r="N54" i="7"/>
  <c r="M54" i="7"/>
  <c r="L54" i="7"/>
  <c r="K54" i="7"/>
  <c r="Q44" i="7"/>
  <c r="P44" i="7"/>
  <c r="O44" i="7"/>
  <c r="N44" i="7"/>
  <c r="M44" i="7"/>
  <c r="L44" i="7"/>
  <c r="K44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C36" i="7"/>
  <c r="B36" i="7"/>
  <c r="B34" i="7"/>
  <c r="B28" i="7" s="1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C28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J23" i="4"/>
  <c r="I23" i="4"/>
  <c r="H23" i="4"/>
  <c r="G23" i="4"/>
  <c r="F23" i="4"/>
  <c r="E23" i="4"/>
  <c r="D23" i="4"/>
  <c r="C23" i="4"/>
  <c r="B23" i="4"/>
  <c r="J14" i="4"/>
  <c r="I14" i="4"/>
  <c r="H14" i="4"/>
  <c r="G14" i="4"/>
  <c r="F14" i="4"/>
  <c r="E14" i="4"/>
  <c r="D14" i="4"/>
  <c r="C14" i="4"/>
  <c r="B12" i="4"/>
  <c r="B10" i="4"/>
  <c r="F27" i="9" l="1"/>
  <c r="L27" i="9"/>
  <c r="H27" i="9"/>
  <c r="M27" i="9"/>
  <c r="G27" i="9"/>
  <c r="K27" i="9"/>
  <c r="N14" i="4"/>
  <c r="N27" i="9"/>
  <c r="I27" i="9"/>
  <c r="L14" i="4"/>
  <c r="J27" i="9"/>
  <c r="M14" i="4"/>
  <c r="K14" i="4"/>
  <c r="O14" i="4"/>
  <c r="D27" i="9"/>
  <c r="E27" i="9"/>
  <c r="B14" i="4"/>
  <c r="C27" i="9"/>
  <c r="L27" i="7"/>
  <c r="L63" i="7" s="1"/>
  <c r="R27" i="7"/>
  <c r="R63" i="7" s="1"/>
  <c r="S27" i="7"/>
  <c r="S63" i="7" s="1"/>
  <c r="U27" i="7"/>
  <c r="U63" i="7" s="1"/>
  <c r="V27" i="7"/>
  <c r="V63" i="7" s="1"/>
  <c r="T27" i="7"/>
  <c r="T63" i="7" s="1"/>
  <c r="K27" i="7"/>
  <c r="K63" i="7" s="1"/>
  <c r="G27" i="7"/>
  <c r="G63" i="7" s="1"/>
  <c r="M27" i="7"/>
  <c r="M63" i="7" s="1"/>
  <c r="N27" i="7"/>
  <c r="N63" i="7" s="1"/>
  <c r="H27" i="7"/>
  <c r="H63" i="7" s="1"/>
  <c r="D63" i="7"/>
  <c r="I27" i="7"/>
  <c r="I63" i="7" s="1"/>
  <c r="E63" i="7"/>
  <c r="C27" i="7"/>
  <c r="O27" i="7"/>
  <c r="O63" i="7" s="1"/>
  <c r="J27" i="7"/>
  <c r="J63" i="7" s="1"/>
  <c r="E27" i="7"/>
  <c r="B63" i="7"/>
  <c r="D27" i="7"/>
  <c r="P27" i="7"/>
  <c r="P63" i="7" s="1"/>
  <c r="C63" i="7"/>
  <c r="Q27" i="7"/>
  <c r="Q63" i="7" s="1"/>
  <c r="F27" i="7"/>
  <c r="F63" i="7" s="1"/>
  <c r="B27" i="7"/>
  <c r="AI78" i="1" l="1"/>
  <c r="AG78" i="1"/>
  <c r="AE78" i="1"/>
  <c r="AC78" i="1"/>
  <c r="AA78" i="1"/>
  <c r="Y78" i="1"/>
  <c r="W78" i="1"/>
  <c r="U78" i="1"/>
  <c r="S78" i="1"/>
  <c r="Q78" i="1"/>
  <c r="AI68" i="1"/>
  <c r="AG68" i="1"/>
  <c r="AE68" i="1"/>
  <c r="AE82" i="1" s="1"/>
  <c r="AE87" i="1" s="1"/>
  <c r="AC68" i="1"/>
  <c r="AA68" i="1"/>
  <c r="AA82" i="1" s="1"/>
  <c r="AA87" i="1" s="1"/>
  <c r="Y68" i="1"/>
  <c r="W68" i="1"/>
  <c r="U68" i="1"/>
  <c r="S68" i="1"/>
  <c r="Q68" i="1"/>
  <c r="AI49" i="1"/>
  <c r="AG49" i="1"/>
  <c r="AE49" i="1"/>
  <c r="AC49" i="1"/>
  <c r="AA49" i="1"/>
  <c r="Y49" i="1"/>
  <c r="W49" i="1"/>
  <c r="U49" i="1"/>
  <c r="S49" i="1"/>
  <c r="Q49" i="1"/>
  <c r="AI18" i="1"/>
  <c r="AG18" i="1"/>
  <c r="AE18" i="1"/>
  <c r="G14" i="1" s="1"/>
  <c r="AC18" i="1"/>
  <c r="AA18" i="1"/>
  <c r="Y18" i="1"/>
  <c r="W18" i="1"/>
  <c r="U18" i="1"/>
  <c r="S18" i="1"/>
  <c r="Q18" i="1"/>
  <c r="G18" i="1" s="1"/>
  <c r="G37" i="1" s="1"/>
  <c r="Q82" i="1" l="1"/>
  <c r="AG82" i="1"/>
  <c r="AG87" i="1" s="1"/>
  <c r="U82" i="1"/>
  <c r="U87" i="1" s="1"/>
  <c r="AC82" i="1"/>
  <c r="AC87" i="1" s="1"/>
  <c r="AI82" i="1"/>
  <c r="AI87" i="1" s="1"/>
  <c r="Y82" i="1"/>
  <c r="Y87" i="1" s="1"/>
  <c r="S82" i="1"/>
  <c r="S87" i="1" s="1"/>
  <c r="Y37" i="1"/>
  <c r="Y51" i="1" s="1"/>
  <c r="Y56" i="1" s="1"/>
  <c r="AC37" i="1"/>
  <c r="AC51" i="1" s="1"/>
  <c r="AC56" i="1" s="1"/>
  <c r="AG37" i="1"/>
  <c r="AG51" i="1" s="1"/>
  <c r="AG56" i="1" s="1"/>
  <c r="AG89" i="1" s="1"/>
  <c r="Q37" i="1"/>
  <c r="Q51" i="1" s="1"/>
  <c r="Q56" i="1" s="1"/>
  <c r="S37" i="1"/>
  <c r="S51" i="1" s="1"/>
  <c r="S56" i="1" s="1"/>
  <c r="G68" i="1"/>
  <c r="G82" i="1" s="1"/>
  <c r="AA37" i="1"/>
  <c r="AA51" i="1" s="1"/>
  <c r="AA56" i="1" s="1"/>
  <c r="AA89" i="1" s="1"/>
  <c r="AE37" i="1"/>
  <c r="AE51" i="1" s="1"/>
  <c r="AE56" i="1" s="1"/>
  <c r="AE89" i="1" s="1"/>
  <c r="AI37" i="1"/>
  <c r="AI51" i="1" s="1"/>
  <c r="AI56" i="1" s="1"/>
  <c r="W82" i="1"/>
  <c r="W87" i="1" s="1"/>
  <c r="G78" i="1"/>
  <c r="U37" i="1"/>
  <c r="U51" i="1" s="1"/>
  <c r="U56" i="1" s="1"/>
  <c r="W37" i="1"/>
  <c r="W51" i="1" s="1"/>
  <c r="W56" i="1" s="1"/>
  <c r="Q87" i="1"/>
  <c r="G87" i="1" l="1"/>
  <c r="U89" i="1"/>
  <c r="AI89" i="1"/>
  <c r="AC89" i="1"/>
  <c r="Y89" i="1"/>
  <c r="S89" i="1"/>
  <c r="Q89" i="1"/>
  <c r="W89" i="1"/>
  <c r="G51" i="1"/>
  <c r="G56" i="1" s="1"/>
  <c r="AI70" i="2"/>
  <c r="AG70" i="2"/>
  <c r="AE70" i="2"/>
  <c r="AC70" i="2"/>
  <c r="AA70" i="2"/>
  <c r="Y70" i="2"/>
  <c r="W70" i="2"/>
  <c r="U70" i="2"/>
  <c r="S70" i="2"/>
  <c r="Q70" i="2"/>
  <c r="AI61" i="2"/>
  <c r="AG61" i="2"/>
  <c r="AE61" i="2"/>
  <c r="AC61" i="2"/>
  <c r="AA61" i="2"/>
  <c r="Y61" i="2"/>
  <c r="W61" i="2"/>
  <c r="U61" i="2"/>
  <c r="S61" i="2"/>
  <c r="Q61" i="2"/>
  <c r="AI37" i="2"/>
  <c r="AG37" i="2"/>
  <c r="AE37" i="2"/>
  <c r="AA37" i="2"/>
  <c r="Y37" i="2"/>
  <c r="U37" i="2"/>
  <c r="S37" i="2"/>
  <c r="Q37" i="2"/>
  <c r="AC28" i="2"/>
  <c r="AC37" i="2" s="1"/>
  <c r="W28" i="2"/>
  <c r="G28" i="2" s="1"/>
  <c r="G21" i="2"/>
  <c r="AI18" i="2"/>
  <c r="AG18" i="2"/>
  <c r="AE18" i="2"/>
  <c r="AC18" i="2"/>
  <c r="AA18" i="2"/>
  <c r="AA39" i="2" s="1"/>
  <c r="Y18" i="2"/>
  <c r="Y39" i="2" s="1"/>
  <c r="W18" i="2"/>
  <c r="U18" i="2"/>
  <c r="S18" i="2"/>
  <c r="Q18" i="2"/>
  <c r="AE39" i="2" l="1"/>
  <c r="G70" i="2"/>
  <c r="AI39" i="2"/>
  <c r="G16" i="2"/>
  <c r="G18" i="2" s="1"/>
  <c r="G89" i="1"/>
  <c r="Q73" i="2"/>
  <c r="Q78" i="2" s="1"/>
  <c r="AC73" i="2"/>
  <c r="AC78" i="2" s="1"/>
  <c r="AE50" i="2"/>
  <c r="AE55" i="2" s="1"/>
  <c r="AG39" i="2"/>
  <c r="AG50" i="2" s="1"/>
  <c r="AG55" i="2" s="1"/>
  <c r="AA50" i="2"/>
  <c r="AA55" i="2" s="1"/>
  <c r="Q39" i="2"/>
  <c r="U39" i="2"/>
  <c r="U50" i="2" s="1"/>
  <c r="U55" i="2" s="1"/>
  <c r="AI73" i="2"/>
  <c r="AI78" i="2" s="1"/>
  <c r="Y50" i="2"/>
  <c r="Y55" i="2" s="1"/>
  <c r="S73" i="2"/>
  <c r="S78" i="2" s="1"/>
  <c r="U73" i="2"/>
  <c r="U78" i="2" s="1"/>
  <c r="AA73" i="2"/>
  <c r="AA78" i="2" s="1"/>
  <c r="Y73" i="2"/>
  <c r="Y78" i="2" s="1"/>
  <c r="AG73" i="2"/>
  <c r="AG78" i="2" s="1"/>
  <c r="G73" i="2"/>
  <c r="G78" i="2" s="1"/>
  <c r="AI50" i="2"/>
  <c r="AI55" i="2" s="1"/>
  <c r="AC39" i="2"/>
  <c r="AC50" i="2" s="1"/>
  <c r="AC55" i="2" s="1"/>
  <c r="S39" i="2"/>
  <c r="S50" i="2" s="1"/>
  <c r="S55" i="2" s="1"/>
  <c r="W73" i="2"/>
  <c r="W78" i="2" s="1"/>
  <c r="G37" i="2"/>
  <c r="AE73" i="2"/>
  <c r="AE78" i="2" s="1"/>
  <c r="W37" i="2"/>
  <c r="W39" i="2" s="1"/>
  <c r="W50" i="2" s="1"/>
  <c r="W55" i="2" s="1"/>
  <c r="AE81" i="2" l="1"/>
  <c r="Q50" i="2"/>
  <c r="Q55" i="2" s="1"/>
  <c r="G39" i="2"/>
  <c r="G50" i="2" s="1"/>
  <c r="G55" i="2" s="1"/>
  <c r="G81" i="2" s="1"/>
  <c r="AG81" i="2"/>
  <c r="AC81" i="2"/>
  <c r="S81" i="2"/>
  <c r="AA81" i="2"/>
  <c r="U81" i="2"/>
  <c r="Q81" i="2"/>
  <c r="AI81" i="2"/>
  <c r="Y81" i="2"/>
  <c r="W81" i="2"/>
  <c r="AL72" i="3" l="1"/>
  <c r="AJ72" i="3"/>
  <c r="AH72" i="3"/>
  <c r="AF72" i="3"/>
  <c r="AD72" i="3"/>
  <c r="AB72" i="3"/>
  <c r="Z72" i="3"/>
  <c r="X72" i="3"/>
  <c r="U72" i="3"/>
  <c r="R72" i="3"/>
  <c r="O72" i="3"/>
  <c r="M72" i="3"/>
  <c r="AL63" i="3"/>
  <c r="AJ63" i="3"/>
  <c r="AH63" i="3"/>
  <c r="AF63" i="3"/>
  <c r="AD63" i="3"/>
  <c r="AB63" i="3"/>
  <c r="Z63" i="3"/>
  <c r="X63" i="3"/>
  <c r="U63" i="3"/>
  <c r="R63" i="3"/>
  <c r="O63" i="3"/>
  <c r="M63" i="3"/>
  <c r="AL47" i="3"/>
  <c r="AJ47" i="3"/>
  <c r="AH47" i="3"/>
  <c r="AF47" i="3"/>
  <c r="AD47" i="3"/>
  <c r="AB47" i="3"/>
  <c r="Z47" i="3"/>
  <c r="X47" i="3"/>
  <c r="U47" i="3"/>
  <c r="R47" i="3"/>
  <c r="O47" i="3"/>
  <c r="M47" i="3"/>
  <c r="AL32" i="3"/>
  <c r="AJ32" i="3"/>
  <c r="AH32" i="3"/>
  <c r="AF32" i="3"/>
  <c r="AD32" i="3"/>
  <c r="Z32" i="3"/>
  <c r="X32" i="3"/>
  <c r="U32" i="3"/>
  <c r="R32" i="3"/>
  <c r="O32" i="3"/>
  <c r="M32" i="3"/>
  <c r="AB24" i="3"/>
  <c r="AL15" i="3"/>
  <c r="AJ15" i="3"/>
  <c r="AH15" i="3"/>
  <c r="G14" i="3" s="1"/>
  <c r="G15" i="3" s="1"/>
  <c r="AF15" i="3"/>
  <c r="AD15" i="3"/>
  <c r="AB15" i="3"/>
  <c r="Z15" i="3"/>
  <c r="X15" i="3"/>
  <c r="U15" i="3"/>
  <c r="R15" i="3"/>
  <c r="O15" i="3"/>
  <c r="M15" i="3"/>
  <c r="AB32" i="3" l="1"/>
  <c r="G24" i="3"/>
  <c r="G32" i="3" s="1"/>
  <c r="G35" i="3" s="1"/>
  <c r="G72" i="3"/>
  <c r="R35" i="3"/>
  <c r="G47" i="3"/>
  <c r="R49" i="3"/>
  <c r="AH35" i="3"/>
  <c r="AH49" i="3" s="1"/>
  <c r="AH54" i="3" s="1"/>
  <c r="AJ35" i="3"/>
  <c r="X35" i="3"/>
  <c r="X49" i="3" s="1"/>
  <c r="X54" i="3" s="1"/>
  <c r="AJ49" i="3"/>
  <c r="AJ54" i="3" s="1"/>
  <c r="U35" i="3"/>
  <c r="U49" i="3" s="1"/>
  <c r="U54" i="3" s="1"/>
  <c r="Z35" i="3"/>
  <c r="Z49" i="3" s="1"/>
  <c r="AD35" i="3"/>
  <c r="AD49" i="3" s="1"/>
  <c r="AD54" i="3" s="1"/>
  <c r="U75" i="3"/>
  <c r="U80" i="3" s="1"/>
  <c r="X75" i="3"/>
  <c r="X80" i="3" s="1"/>
  <c r="O35" i="3"/>
  <c r="O49" i="3" s="1"/>
  <c r="O54" i="3" s="1"/>
  <c r="Z75" i="3"/>
  <c r="Z80" i="3" s="1"/>
  <c r="M35" i="3"/>
  <c r="M49" i="3" s="1"/>
  <c r="AL75" i="3"/>
  <c r="AL80" i="3" s="1"/>
  <c r="AB75" i="3"/>
  <c r="AB80" i="3" s="1"/>
  <c r="AF35" i="3"/>
  <c r="AF49" i="3" s="1"/>
  <c r="AF54" i="3" s="1"/>
  <c r="M75" i="3"/>
  <c r="AD75" i="3"/>
  <c r="AD80" i="3" s="1"/>
  <c r="O75" i="3"/>
  <c r="AF75" i="3"/>
  <c r="AF80" i="3" s="1"/>
  <c r="R75" i="3"/>
  <c r="R80" i="3" s="1"/>
  <c r="AH75" i="3"/>
  <c r="AH80" i="3" s="1"/>
  <c r="AJ75" i="3"/>
  <c r="AJ80" i="3" s="1"/>
  <c r="AL35" i="3"/>
  <c r="AL49" i="3" s="1"/>
  <c r="AL54" i="3" s="1"/>
  <c r="AB35" i="3"/>
  <c r="AB49" i="3" s="1"/>
  <c r="AB54" i="3" s="1"/>
  <c r="R54" i="3"/>
  <c r="M54" i="3" l="1"/>
  <c r="G49" i="3"/>
  <c r="G75" i="3"/>
  <c r="G80" i="3"/>
  <c r="AJ84" i="3"/>
  <c r="X84" i="3"/>
  <c r="Z54" i="3"/>
  <c r="Z84" i="3" s="1"/>
  <c r="AB84" i="3"/>
  <c r="AL84" i="3"/>
  <c r="AF84" i="3"/>
  <c r="U84" i="3"/>
  <c r="AD84" i="3"/>
  <c r="M84" i="3"/>
  <c r="AH84" i="3"/>
  <c r="O84" i="3"/>
  <c r="R84" i="3"/>
  <c r="G54" i="3" l="1"/>
  <c r="G84" i="3"/>
</calcChain>
</file>

<file path=xl/sharedStrings.xml><?xml version="1.0" encoding="utf-8"?>
<sst xmlns="http://schemas.openxmlformats.org/spreadsheetml/2006/main" count="441" uniqueCount="166">
  <si>
    <t>CAJA  DE  SEGURO  SOCIAL</t>
  </si>
  <si>
    <t>ESTADOS  DE  RESULTADOS</t>
  </si>
  <si>
    <t>ADMINISTRACIÓN DE LOS RIESGOS</t>
  </si>
  <si>
    <t>TOTAL</t>
  </si>
  <si>
    <t xml:space="preserve"> INGRESOS </t>
  </si>
  <si>
    <t>Prima de Riesgos Profesionales</t>
  </si>
  <si>
    <t>B/.</t>
  </si>
  <si>
    <t>Total de Ingresos</t>
  </si>
  <si>
    <t xml:space="preserve"> COSTOS Y GASTOS </t>
  </si>
  <si>
    <t>Prestaciones Económicas</t>
  </si>
  <si>
    <t>Otras Transferencias</t>
  </si>
  <si>
    <t>Gastos de Personal</t>
  </si>
  <si>
    <t>Costos y Gastos Operativos</t>
  </si>
  <si>
    <t>Provisión del Ejercicio</t>
  </si>
  <si>
    <t>Total de Costos y Gastos</t>
  </si>
  <si>
    <t>Exceso de Gastos sobre Ingresos antes de Otros  Ingresos</t>
  </si>
  <si>
    <t xml:space="preserve"> OTROS INGRESOS </t>
  </si>
  <si>
    <t>Ingresos Financieros</t>
  </si>
  <si>
    <t>Ingresos Diversos De Gestión</t>
  </si>
  <si>
    <t>Total de Otros Ingresos</t>
  </si>
  <si>
    <t>Resultados antes de Aportes del Estado</t>
  </si>
  <si>
    <t xml:space="preserve"> APORTES DEL ESTADO</t>
  </si>
  <si>
    <t xml:space="preserve">Transferencias Corrientes </t>
  </si>
  <si>
    <t>Resultado Antes de Períodos Anteriores</t>
  </si>
  <si>
    <t xml:space="preserve"> INGRESOS  DE PERIODOS ANTERIORES</t>
  </si>
  <si>
    <t xml:space="preserve">Prima de Riesgos Profesionales </t>
  </si>
  <si>
    <t>Total de Ingresos de Períodos Anteriores</t>
  </si>
  <si>
    <t>GASTOS  DE PERIODOS ANTERIORES</t>
  </si>
  <si>
    <t>Otras Tranferencias</t>
  </si>
  <si>
    <t xml:space="preserve">Costos y Gastos Operativos </t>
  </si>
  <si>
    <t>Total de Gastos de Períodos Anteriores</t>
  </si>
  <si>
    <t>Resultados de Períodos Anteriores Antes de</t>
  </si>
  <si>
    <t>Aportes del Estado</t>
  </si>
  <si>
    <t xml:space="preserve"> APORTES DEL ESTADO - PERÍODO ANTERIOR</t>
  </si>
  <si>
    <t>Transferencias de Períodos Anteriores- .8% Salarios Básicos</t>
  </si>
  <si>
    <t>Resultados de Operaciones de Períodos Anteriores</t>
  </si>
  <si>
    <t xml:space="preserve">  RESULTADOS  DEL  EJERCICIO</t>
  </si>
  <si>
    <t>Cuotas Regulares y Especiales</t>
  </si>
  <si>
    <t>Jubilados y Pensionados</t>
  </si>
  <si>
    <t>Asegurados Voluntarios</t>
  </si>
  <si>
    <t>Aporte Especial de los Empleadores</t>
  </si>
  <si>
    <t>Gastos Diversos de Gestión</t>
  </si>
  <si>
    <t>Servicios no Personales</t>
  </si>
  <si>
    <t>Riesgos Profesionales</t>
  </si>
  <si>
    <t>Cuotas Regulares</t>
  </si>
  <si>
    <t>Independiente</t>
  </si>
  <si>
    <t>Maternidad e Incapacidad</t>
  </si>
  <si>
    <t>Ingresos Diversos de Gestión</t>
  </si>
  <si>
    <t>RIESGOS  PROFESIONALES</t>
  </si>
  <si>
    <t>2019  -  2010</t>
  </si>
  <si>
    <t>RIESGOS</t>
  </si>
  <si>
    <t>PROFESIONALES</t>
  </si>
  <si>
    <t>Adiestramiento y Capacitación</t>
  </si>
  <si>
    <t>Donativos a Persona</t>
  </si>
  <si>
    <t>Indemnizaciones Especiales</t>
  </si>
  <si>
    <t>Medíco Quirúrgico</t>
  </si>
  <si>
    <t>Medicamentos</t>
  </si>
  <si>
    <t>Cotizaciones Patronales varias</t>
  </si>
  <si>
    <t>Viaticos</t>
  </si>
  <si>
    <t>Gastos Financieros</t>
  </si>
  <si>
    <t>Provisión del ejercicio</t>
  </si>
  <si>
    <t>Exceso de Ingresos sobre Gastos</t>
  </si>
  <si>
    <t xml:space="preserve">  antes de Otros Ingresos</t>
  </si>
  <si>
    <t xml:space="preserve"> OTROS INGRESOS Y GASTOS</t>
  </si>
  <si>
    <t xml:space="preserve">Ingresos Diversos de Gestión </t>
  </si>
  <si>
    <t>Desc. en Compra de Instrumentos Financieros</t>
  </si>
  <si>
    <t>Gastos en Compra de Valores</t>
  </si>
  <si>
    <t>Otros Servicios</t>
  </si>
  <si>
    <t>Total de Otros Ingresos  y Gastos</t>
  </si>
  <si>
    <t>Resultado antes de Períodos Anteriores</t>
  </si>
  <si>
    <t>Intereses por Morosidad Aporte del Estado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</si>
  <si>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</si>
  <si>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Resultados de Períodos Anteriores antes de </t>
  </si>
  <si>
    <t>Transferencias Corrientes .8% Salarios Básicos</t>
  </si>
  <si>
    <t>RIESGO DE ENFERMEDAD Y MATERNIDAD</t>
  </si>
  <si>
    <t>Exceso de Ingresos  sobre Egresos antes de  Otros  Ingresos</t>
  </si>
  <si>
    <t>Resultado Antes de Aportes del Estado</t>
  </si>
  <si>
    <t xml:space="preserve"> APORTES  DEL ESTADO</t>
  </si>
  <si>
    <t>Resultado de Operaciones de Períodos Anteriores</t>
  </si>
  <si>
    <t>2010 - 2019</t>
  </si>
  <si>
    <t>XIII Mes</t>
  </si>
  <si>
    <t>Cuotas Regulares y Especiales - Prima de Seguros Colectivos</t>
  </si>
  <si>
    <t>Independiente - Prima de Seguros Colectivos</t>
  </si>
  <si>
    <t>Asegurados Voluntarios - Prima de Seguros Colectivos</t>
  </si>
  <si>
    <t>Subsidios Deportivos</t>
  </si>
  <si>
    <t>Donativos a Personal</t>
  </si>
  <si>
    <t>Descuento en Compra de Instrumentos Financieros</t>
  </si>
  <si>
    <t>Prima de Seguros Colectivos</t>
  </si>
  <si>
    <t>CAJA DE SEGURO SOCIAL</t>
  </si>
  <si>
    <t>DIRECCION NACIONAL DE CONTABILIDAD</t>
  </si>
  <si>
    <t>COMPARACION DE LOS INGRESOS POR CUOTAS CORRIENTE Y PERIODO ANTERIORES</t>
  </si>
  <si>
    <t>PRIMA DE RIESGOS PROFESIONALES</t>
  </si>
  <si>
    <t>AL 31 DE DICIEMBRE DE 2023 - 2015</t>
  </si>
  <si>
    <t>Riesgo de Invalidez, Vejez y Muerte</t>
  </si>
  <si>
    <t>preliminar</t>
  </si>
  <si>
    <t>Subsistema Exclusivamente Benef Defin</t>
  </si>
  <si>
    <t>Subsistema Mixto de Pensiones</t>
  </si>
  <si>
    <t>TOTAL  INGRESO POR CUOTAS</t>
  </si>
  <si>
    <t>Periodo Anterior**</t>
  </si>
  <si>
    <t>Subsistema Exclusivamente Benef Definido</t>
  </si>
  <si>
    <t>Total Cuotas Período Anterior</t>
  </si>
  <si>
    <t>Cobros por aplicar Pla Cuotas Pre Elab.****</t>
  </si>
  <si>
    <t>(ingresos por dispersar)</t>
  </si>
  <si>
    <r>
      <rPr>
        <b/>
        <sz val="11"/>
        <color theme="1"/>
        <rFont val="Calibri"/>
        <family val="2"/>
        <scheme val="minor"/>
      </rPr>
      <t>Fuente</t>
    </r>
    <r>
      <rPr>
        <sz val="11"/>
        <color theme="1"/>
        <rFont val="Calibri"/>
        <family val="2"/>
        <scheme val="minor"/>
      </rPr>
      <t>: Informes Financieros presentados por la Dirección Nacional de Contabilidad</t>
    </r>
  </si>
  <si>
    <r>
      <rPr>
        <b/>
        <sz val="11"/>
        <color theme="1"/>
        <rFont val="Calibri"/>
        <family val="2"/>
        <scheme val="minor"/>
      </rPr>
      <t>Observaciones</t>
    </r>
    <r>
      <rPr>
        <sz val="11"/>
        <color theme="1"/>
        <rFont val="Calibri"/>
        <family val="2"/>
        <scheme val="minor"/>
      </rPr>
      <t>:  1.* A partir de septiembre del año 2012 entra en funcionamiento el sistema SIPE Sistema de Ingresos y Prestaciones Económicas</t>
    </r>
  </si>
  <si>
    <t>2.  Debido a la implementación del  SIPE,   a partir del año 2012  surge la figura de Pasivos Diferidos como consecuencia de la falta de dispersión oportuna de los ingresos</t>
  </si>
  <si>
    <t>3.  Los salarios básicos relacionados a los ingresos por cuotas registrados al Riesgo de  Enfermedad y Mat  y al Riesgo de IVM  no han sido suministrados para los años 2013 y 2014</t>
  </si>
  <si>
    <t>4. ** La variación en los ingresos de períodos anteriores se debe a retrazo en la disperción de los ingresos recaudados por SIPE</t>
  </si>
  <si>
    <t>5. **** Los montos correspondientes a Pasivos Diferidos - Cobros por Aplicar Pla Pre elaborada contemplan cuotas de seguro social y primas de riesgos profesionales por aplicar</t>
  </si>
  <si>
    <t>DEPARTAMENTO DE CONTABILIDAD ESPECIAL</t>
  </si>
  <si>
    <t>SECCION DE ESTADOS FINANCIEROS</t>
  </si>
  <si>
    <t>INGRESOS POR CUOTAS REGULARES Y ESPECIALES</t>
  </si>
  <si>
    <t>Riesgos</t>
  </si>
  <si>
    <t>CUOTAS REGULARES Y ESPECIALES</t>
  </si>
  <si>
    <t>Administración de los Riesgos</t>
  </si>
  <si>
    <t xml:space="preserve">Plan de Retiro Anticipado </t>
  </si>
  <si>
    <t>Riesgo de Enfermedad y Maternidad</t>
  </si>
  <si>
    <t>Sub Sistema Exclus. Beneficio Definido</t>
  </si>
  <si>
    <t>Sub Sistema Mixto</t>
  </si>
  <si>
    <t>Fideicomisos</t>
  </si>
  <si>
    <t>Fuentes: Informes Financieros Institucionales al 31 de diciembre.</t>
  </si>
  <si>
    <t>Comentarios:</t>
  </si>
  <si>
    <t xml:space="preserve">Presentamos un desglose de los ingresos por cuota de seguro social  y los gastos por pensiones.  </t>
  </si>
  <si>
    <t xml:space="preserve">Es nuestra opinion que lo indicado en el articulo 214 de la ley 51 DESEMBOLSOS A LA CAJA DE SEGURO SOCIAL sobre la diferencia entre los ingresos y gastos </t>
  </si>
  <si>
    <t>corrientes se refiere a todos los ingresos  y gastos producidos en un periodo fiscal definido</t>
  </si>
  <si>
    <t xml:space="preserve">El objetivo de llevar los registros contables es registrar las actividades llevadas a cabo durante un periodo fiscal definido y no puede ser excluyente </t>
  </si>
  <si>
    <t xml:space="preserve">La información para los informes financieros. En el caso especifico de la Caja de Seguro Social en el Riesgo de Invalidez Vejez y Muerte su patrimonio esta formado por los activos,  las obligaciones </t>
  </si>
  <si>
    <t xml:space="preserve">y el resultado entre los ingresos  tanto provenientes de la recaudación de la cuota empleado empleador como de los ingresos financieros  vs  </t>
  </si>
  <si>
    <t xml:space="preserve">los gastos por pensiones y jubilaciones e incluso en períodos anteriores (2016 hacia atrás) teníamos gastos financieros, provisiones y gastos de períodos anteriores. </t>
  </si>
  <si>
    <t>Otro aspecto importante a considerar es que dentro de las pensiones y jubilaciones que paga  el Riesgo de Invalidez Vejez y Muerte  en su Componente Exclusivamente de Beneficio Definido</t>
  </si>
  <si>
    <t xml:space="preserve"> se contemplan aumentos otorgados por medio de leyes promulgadas por el Estado y que son pagos que la institución realiza por anticipado. </t>
  </si>
  <si>
    <t>Estos montos son remitidos a la CSS con la figura de Aportes  del Estado para compensar los incrementos adcionales en las pensiones y jubilaciones.</t>
  </si>
  <si>
    <t>Ejemplo: Leyes Especiales, Pensiones Sector Agrícola, Sector Bananero, Ley 70 de septiembre de 2011 y Ley 27 de mayo 2015, Aumento de Pensión Minima</t>
  </si>
  <si>
    <t>Es importante mencionar que por su misión y naturaleza de sus operaciones la CSS es una intitución única dentro del estado panameño, o sea, no hay otra institución dentro del Estado</t>
  </si>
  <si>
    <t>con la cual pueda equipararse o compararse  su desempeño.</t>
  </si>
  <si>
    <t>RESERVAS INSTITUCIONALES Y PATRIMONIOS NETOS</t>
  </si>
  <si>
    <t>AL 31 DE DICIEMBRE 2023 HASTA  31 DE DICIEMBRE 2011</t>
  </si>
  <si>
    <t>Seguro Colectivo de Renta Vitalicia</t>
  </si>
  <si>
    <t>Seguro Colectivo de Invalidez</t>
  </si>
  <si>
    <t>Total de la Reserva Institucional</t>
  </si>
  <si>
    <t>PRELIMINAR</t>
  </si>
  <si>
    <t>AL 31 DE DICIEMBRE 2023   HASTA  31 DE DICIEMBRE 2010</t>
  </si>
  <si>
    <t>Perido Anterior - Cuotas Regulares</t>
  </si>
  <si>
    <t>Total de Ingresos corrientes</t>
  </si>
  <si>
    <t>Gastos de Emergencia Nacional</t>
  </si>
  <si>
    <t>Transferencias Corrientes MINSA COVID 19</t>
  </si>
  <si>
    <t>2023  -  2010</t>
  </si>
  <si>
    <t>COMPONENTE DE AHORRO PERSONAL</t>
  </si>
  <si>
    <t>Emergencia Nacional Covid 19</t>
  </si>
  <si>
    <t>PerÍodo Corriente</t>
  </si>
  <si>
    <t>Ahorro  Personal</t>
  </si>
  <si>
    <t>Intereses</t>
  </si>
  <si>
    <t>Intereses Doc. Neg SSM</t>
  </si>
  <si>
    <t>Componente Ahorro Personal SSM</t>
  </si>
  <si>
    <t>Ing. x Int por ConnBonos Tes Panamá</t>
  </si>
  <si>
    <t>Interes Bonos Rot. Subordinados Caja Ahorro</t>
  </si>
  <si>
    <t>Interes Bonos Rot. Senior Caja Ahorro</t>
  </si>
  <si>
    <t>Ahorro Personal</t>
  </si>
  <si>
    <t xml:space="preserve">Total Componente de Ahorro Personal </t>
  </si>
  <si>
    <t xml:space="preserve">Período Anterior </t>
  </si>
  <si>
    <t>DETALLE</t>
  </si>
  <si>
    <t>Observaciones:</t>
  </si>
  <si>
    <t>El Componente de Ahorro Personal forma parte del pasivo a largo plazo y está integrado al régimen de Invalidez, Vejez y Muerte, tal como se instruye en la Ley N° 51 Orgánica de la Caja de Seguro Social. Este componente considera las cotizaciones que realizan los asegurados de este Sub Sistema, sobre los ingresos que exceden de B/.500.00 mensual.</t>
  </si>
  <si>
    <t>En la Nota 19, apartir del período 2020, los intereses de períodos anteriores no muestran saldo, debido a que se reordenó la nota; ya que, en los periodos anteriores (2017, 2018, 2019) los montos reflejados, corresponden a cuotas de vigencias expiradas.
Por otro lado, debemos señalar que los intereses del período corriente se presentaban cerrados y desde el período 2021 se presentan detallados.</t>
  </si>
  <si>
    <t>Los fondos y las reservas del Componente de Ahorro del Subsistema Mixtos, son producto de las cotizaciones de cada asegurados y constituyen fondos distintos a las reserva del Subsistema Exclusivamente de Beneficio Definido, la misma se rebajan producto de los pagos de las pensiones de los beneficiarios  que participen en este subsistema.</t>
  </si>
  <si>
    <t>AL 31 DE DICIEMBRE 2023 HASTA  EL 31 DE DICIEMBRE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</si>
</sst>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General_)"/>
    <numFmt numFmtId="165" formatCode="#,##0\ ;[Red]\(#,##0\)"/>
    <numFmt numFmtId="166" formatCode="#,##0.00;\(#,##0.00\)"/>
    <numFmt numFmtId="167" formatCode="#,##0\ ;[Red]\(#,##0\)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Helv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3"/>
      <name val="Calibri"/>
      <family val="2"/>
      <scheme val="minor"/>
    </font>
    <font>
      <b/>
      <sz val="26"/>
      <name val="Calibri"/>
      <family val="2"/>
      <scheme val="minor"/>
    </font>
    <font>
      <sz val="22"/>
      <name val="Calibri"/>
      <family val="2"/>
      <scheme val="minor"/>
    </font>
    <font>
      <sz val="18"/>
      <name val="Calibri"/>
      <family val="2"/>
      <scheme val="minor"/>
    </font>
    <font>
      <sz val="15"/>
      <name val="Calibri"/>
      <family val="2"/>
      <scheme val="minor"/>
    </font>
    <font>
      <u/>
      <sz val="15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name val="Calibri"/>
      <family val="2"/>
      <scheme val="minor"/>
    </font>
    <font>
      <sz val="15"/>
      <color indexed="9"/>
      <name val="Calibri"/>
      <family val="2"/>
      <scheme val="minor"/>
    </font>
    <font>
      <b/>
      <sz val="17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name val="Calibri"/>
      <family val="2"/>
      <scheme val="minor"/>
    </font>
    <font>
      <b/>
      <u/>
      <sz val="15"/>
      <name val="Calibri"/>
      <family val="2"/>
      <scheme val="minor"/>
    </font>
    <font>
      <b/>
      <sz val="14"/>
      <name val="Calibri"/>
      <family val="2"/>
      <scheme val="minor"/>
    </font>
    <font>
      <sz val="13.5"/>
      <name val="Calibri"/>
      <family val="2"/>
      <scheme val="minor"/>
    </font>
    <font>
      <sz val="13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5"/>
      <color rgb="FFFF0000"/>
      <name val="Calibri"/>
      <family val="2"/>
      <scheme val="minor"/>
    </font>
    <font>
      <b/>
      <u/>
      <sz val="15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Arial"/>
      <family val="2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164" fontId="3" fillId="0" borderId="0"/>
    <xf numFmtId="37" fontId="3" fillId="0" borderId="0"/>
    <xf numFmtId="37" fontId="3" fillId="0" borderId="0"/>
  </cellStyleXfs>
  <cellXfs count="258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4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0" fontId="2" fillId="4" borderId="0" xfId="0" applyFont="1" applyFill="1"/>
    <xf numFmtId="0" fontId="2" fillId="0" borderId="0" xfId="0" applyFont="1"/>
    <xf numFmtId="3" fontId="5" fillId="0" borderId="0" xfId="0" applyNumberFormat="1" applyFont="1"/>
    <xf numFmtId="3" fontId="0" fillId="0" borderId="14" xfId="0" applyNumberFormat="1" applyBorder="1"/>
    <xf numFmtId="0" fontId="6" fillId="0" borderId="0" xfId="0" applyFont="1"/>
    <xf numFmtId="0" fontId="7" fillId="3" borderId="0" xfId="0" applyFont="1" applyFill="1"/>
    <xf numFmtId="0" fontId="0" fillId="3" borderId="0" xfId="0" applyFill="1" applyAlignment="1">
      <alignment horizontal="center"/>
    </xf>
    <xf numFmtId="0" fontId="0" fillId="3" borderId="0" xfId="0" applyFill="1"/>
    <xf numFmtId="0" fontId="6" fillId="5" borderId="16" xfId="0" applyFont="1" applyFill="1" applyBorder="1" applyAlignment="1">
      <alignment horizontal="center"/>
    </xf>
    <xf numFmtId="0" fontId="0" fillId="2" borderId="0" xfId="0" applyFill="1"/>
    <xf numFmtId="0" fontId="6" fillId="0" borderId="17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16" xfId="0" applyFill="1" applyBorder="1"/>
    <xf numFmtId="0" fontId="0" fillId="0" borderId="16" xfId="0" applyBorder="1"/>
    <xf numFmtId="0" fontId="6" fillId="6" borderId="16" xfId="0" applyFont="1" applyFill="1" applyBorder="1"/>
    <xf numFmtId="3" fontId="6" fillId="0" borderId="16" xfId="0" applyNumberFormat="1" applyFont="1" applyBorder="1"/>
    <xf numFmtId="3" fontId="6" fillId="0" borderId="18" xfId="0" applyNumberFormat="1" applyFont="1" applyBorder="1"/>
    <xf numFmtId="0" fontId="8" fillId="2" borderId="16" xfId="0" applyFont="1" applyFill="1" applyBorder="1"/>
    <xf numFmtId="3" fontId="0" fillId="0" borderId="16" xfId="0" applyNumberFormat="1" applyBorder="1"/>
    <xf numFmtId="4" fontId="0" fillId="0" borderId="17" xfId="0" applyNumberFormat="1" applyBorder="1"/>
    <xf numFmtId="3" fontId="0" fillId="0" borderId="18" xfId="0" applyNumberFormat="1" applyBorder="1"/>
    <xf numFmtId="3" fontId="6" fillId="0" borderId="17" xfId="0" applyNumberFormat="1" applyFont="1" applyBorder="1"/>
    <xf numFmtId="3" fontId="0" fillId="2" borderId="16" xfId="0" applyNumberFormat="1" applyFill="1" applyBorder="1"/>
    <xf numFmtId="3" fontId="0" fillId="0" borderId="17" xfId="0" applyNumberFormat="1" applyBorder="1"/>
    <xf numFmtId="0" fontId="6" fillId="5" borderId="16" xfId="0" applyFont="1" applyFill="1" applyBorder="1"/>
    <xf numFmtId="0" fontId="6" fillId="0" borderId="16" xfId="0" applyFont="1" applyBorder="1"/>
    <xf numFmtId="0" fontId="8" fillId="0" borderId="16" xfId="0" applyFont="1" applyBorder="1"/>
    <xf numFmtId="0" fontId="0" fillId="3" borderId="16" xfId="0" applyFill="1" applyBorder="1"/>
    <xf numFmtId="4" fontId="0" fillId="0" borderId="16" xfId="0" applyNumberFormat="1" applyBorder="1"/>
    <xf numFmtId="0" fontId="0" fillId="0" borderId="17" xfId="0" applyBorder="1"/>
    <xf numFmtId="3" fontId="0" fillId="0" borderId="19" xfId="0" applyNumberFormat="1" applyBorder="1"/>
    <xf numFmtId="0" fontId="6" fillId="4" borderId="16" xfId="0" applyFont="1" applyFill="1" applyBorder="1"/>
    <xf numFmtId="3" fontId="2" fillId="0" borderId="16" xfId="0" applyNumberFormat="1" applyFont="1" applyBorder="1"/>
    <xf numFmtId="3" fontId="6" fillId="0" borderId="19" xfId="0" applyNumberFormat="1" applyFont="1" applyBorder="1"/>
    <xf numFmtId="3" fontId="0" fillId="3" borderId="0" xfId="0" applyNumberFormat="1" applyFill="1"/>
    <xf numFmtId="0" fontId="9" fillId="3" borderId="0" xfId="0" applyFont="1" applyFill="1"/>
    <xf numFmtId="0" fontId="10" fillId="3" borderId="0" xfId="0" applyFont="1" applyFill="1"/>
    <xf numFmtId="0" fontId="8" fillId="0" borderId="0" xfId="0" applyFont="1"/>
    <xf numFmtId="0" fontId="4" fillId="3" borderId="0" xfId="0" applyFont="1" applyFill="1" applyAlignment="1">
      <alignment horizontal="centerContinuous"/>
    </xf>
    <xf numFmtId="0" fontId="4" fillId="3" borderId="0" xfId="0" applyFont="1" applyFill="1"/>
    <xf numFmtId="3" fontId="0" fillId="2" borderId="18" xfId="0" applyNumberFormat="1" applyFill="1" applyBorder="1"/>
    <xf numFmtId="0" fontId="0" fillId="0" borderId="18" xfId="0" applyBorder="1"/>
    <xf numFmtId="0" fontId="10" fillId="0" borderId="0" xfId="0" applyFont="1"/>
    <xf numFmtId="0" fontId="2" fillId="5" borderId="16" xfId="0" applyFont="1" applyFill="1" applyBorder="1"/>
    <xf numFmtId="3" fontId="0" fillId="3" borderId="16" xfId="0" applyNumberFormat="1" applyFill="1" applyBorder="1"/>
    <xf numFmtId="0" fontId="2" fillId="5" borderId="0" xfId="0" applyFont="1" applyFill="1"/>
    <xf numFmtId="0" fontId="2" fillId="3" borderId="0" xfId="0" applyFont="1" applyFill="1"/>
    <xf numFmtId="3" fontId="2" fillId="5" borderId="16" xfId="0" applyNumberFormat="1" applyFont="1" applyFill="1" applyBorder="1"/>
    <xf numFmtId="164" fontId="7" fillId="2" borderId="0" xfId="2" applyFont="1" applyFill="1"/>
    <xf numFmtId="164" fontId="12" fillId="2" borderId="0" xfId="2" applyFont="1" applyFill="1" applyAlignment="1">
      <alignment horizontal="left"/>
    </xf>
    <xf numFmtId="164" fontId="7" fillId="2" borderId="0" xfId="2" applyFont="1" applyFill="1" applyAlignment="1">
      <alignment horizontal="centerContinuous" vertical="center"/>
    </xf>
    <xf numFmtId="164" fontId="13" fillId="2" borderId="0" xfId="2" applyFont="1" applyFill="1" applyAlignment="1">
      <alignment horizontal="centerContinuous" vertical="center"/>
    </xf>
    <xf numFmtId="164" fontId="7" fillId="2" borderId="0" xfId="2" applyFont="1" applyFill="1" applyAlignment="1">
      <alignment vertical="center"/>
    </xf>
    <xf numFmtId="164" fontId="14" fillId="2" borderId="0" xfId="2" applyFont="1" applyFill="1" applyAlignment="1">
      <alignment horizontal="centerContinuous" vertical="center"/>
    </xf>
    <xf numFmtId="164" fontId="15" fillId="2" borderId="0" xfId="2" applyFont="1" applyFill="1" applyAlignment="1" applyProtection="1">
      <alignment horizontal="centerContinuous" vertical="center"/>
      <protection locked="0"/>
    </xf>
    <xf numFmtId="164" fontId="7" fillId="2" borderId="6" xfId="2" applyFont="1" applyFill="1" applyBorder="1"/>
    <xf numFmtId="164" fontId="16" fillId="2" borderId="1" xfId="2" applyFont="1" applyFill="1" applyBorder="1"/>
    <xf numFmtId="164" fontId="16" fillId="2" borderId="2" xfId="2" applyFont="1" applyFill="1" applyBorder="1"/>
    <xf numFmtId="164" fontId="16" fillId="2" borderId="2" xfId="2" applyFont="1" applyFill="1" applyBorder="1" applyAlignment="1">
      <alignment horizontal="center"/>
    </xf>
    <xf numFmtId="164" fontId="16" fillId="2" borderId="0" xfId="2" applyFont="1" applyFill="1"/>
    <xf numFmtId="164" fontId="16" fillId="2" borderId="0" xfId="2" applyFont="1" applyFill="1" applyAlignment="1">
      <alignment horizontal="center"/>
    </xf>
    <xf numFmtId="164" fontId="16" fillId="2" borderId="3" xfId="2" applyFont="1" applyFill="1" applyBorder="1" applyAlignment="1">
      <alignment horizontal="center"/>
    </xf>
    <xf numFmtId="164" fontId="16" fillId="2" borderId="4" xfId="2" applyFont="1" applyFill="1" applyBorder="1"/>
    <xf numFmtId="164" fontId="17" fillId="2" borderId="0" xfId="2" applyFont="1" applyFill="1" applyAlignment="1">
      <alignment horizontal="centerContinuous"/>
    </xf>
    <xf numFmtId="164" fontId="16" fillId="2" borderId="6" xfId="2" applyFont="1" applyFill="1" applyBorder="1" applyAlignment="1">
      <alignment horizontal="center"/>
    </xf>
    <xf numFmtId="164" fontId="18" fillId="2" borderId="0" xfId="2" applyFont="1" applyFill="1"/>
    <xf numFmtId="164" fontId="7" fillId="2" borderId="9" xfId="2" applyFont="1" applyFill="1" applyBorder="1"/>
    <xf numFmtId="164" fontId="17" fillId="2" borderId="4" xfId="2" applyFont="1" applyFill="1" applyBorder="1" applyAlignment="1">
      <alignment horizontal="left"/>
    </xf>
    <xf numFmtId="164" fontId="16" fillId="2" borderId="5" xfId="2" applyFont="1" applyFill="1" applyBorder="1"/>
    <xf numFmtId="164" fontId="16" fillId="2" borderId="0" xfId="2" quotePrefix="1" applyFont="1" applyFill="1" applyAlignment="1">
      <alignment horizontal="right"/>
    </xf>
    <xf numFmtId="3" fontId="16" fillId="2" borderId="0" xfId="2" applyNumberFormat="1" applyFont="1" applyFill="1"/>
    <xf numFmtId="3" fontId="16" fillId="2" borderId="0" xfId="2" quotePrefix="1" applyNumberFormat="1" applyFont="1" applyFill="1" applyAlignment="1">
      <alignment horizontal="right"/>
    </xf>
    <xf numFmtId="3" fontId="16" fillId="2" borderId="5" xfId="2" applyNumberFormat="1" applyFont="1" applyFill="1" applyBorder="1"/>
    <xf numFmtId="164" fontId="16" fillId="2" borderId="0" xfId="2" quotePrefix="1" applyFont="1" applyFill="1" applyAlignment="1">
      <alignment horizontal="left"/>
    </xf>
    <xf numFmtId="3" fontId="16" fillId="2" borderId="6" xfId="2" applyNumberFormat="1" applyFont="1" applyFill="1" applyBorder="1"/>
    <xf numFmtId="3" fontId="16" fillId="2" borderId="6" xfId="2" applyNumberFormat="1" applyFont="1" applyFill="1" applyBorder="1" applyProtection="1">
      <protection locked="0"/>
    </xf>
    <xf numFmtId="3" fontId="16" fillId="2" borderId="9" xfId="2" applyNumberFormat="1" applyFont="1" applyFill="1" applyBorder="1" applyProtection="1">
      <protection locked="0"/>
    </xf>
    <xf numFmtId="164" fontId="19" fillId="2" borderId="0" xfId="2" applyFont="1" applyFill="1"/>
    <xf numFmtId="164" fontId="20" fillId="2" borderId="4" xfId="2" applyFont="1" applyFill="1" applyBorder="1"/>
    <xf numFmtId="164" fontId="20" fillId="2" borderId="0" xfId="2" applyFont="1" applyFill="1"/>
    <xf numFmtId="164" fontId="20" fillId="2" borderId="0" xfId="2" applyFont="1" applyFill="1" applyAlignment="1">
      <alignment horizontal="left"/>
    </xf>
    <xf numFmtId="3" fontId="20" fillId="2" borderId="2" xfId="2" applyNumberFormat="1" applyFont="1" applyFill="1" applyBorder="1"/>
    <xf numFmtId="3" fontId="20" fillId="2" borderId="0" xfId="2" applyNumberFormat="1" applyFont="1" applyFill="1"/>
    <xf numFmtId="3" fontId="20" fillId="2" borderId="0" xfId="2" applyNumberFormat="1" applyFont="1" applyFill="1" applyProtection="1">
      <protection locked="0"/>
    </xf>
    <xf numFmtId="3" fontId="20" fillId="2" borderId="3" xfId="2" applyNumberFormat="1" applyFont="1" applyFill="1" applyBorder="1"/>
    <xf numFmtId="164" fontId="16" fillId="2" borderId="0" xfId="2" applyFont="1" applyFill="1" applyAlignment="1">
      <alignment horizontal="left"/>
    </xf>
    <xf numFmtId="3" fontId="16" fillId="2" borderId="0" xfId="2" applyNumberFormat="1" applyFont="1" applyFill="1" applyAlignment="1">
      <alignment horizontal="left"/>
    </xf>
    <xf numFmtId="3" fontId="16" fillId="2" borderId="0" xfId="2" applyNumberFormat="1" applyFont="1" applyFill="1" applyProtection="1">
      <protection locked="0"/>
    </xf>
    <xf numFmtId="3" fontId="16" fillId="2" borderId="5" xfId="2" applyNumberFormat="1" applyFont="1" applyFill="1" applyBorder="1" applyProtection="1">
      <protection locked="0"/>
    </xf>
    <xf numFmtId="164" fontId="17" fillId="2" borderId="4" xfId="2" quotePrefix="1" applyFont="1" applyFill="1" applyBorder="1" applyAlignment="1">
      <alignment horizontal="left"/>
    </xf>
    <xf numFmtId="3" fontId="16" fillId="3" borderId="0" xfId="2" applyNumberFormat="1" applyFont="1" applyFill="1"/>
    <xf numFmtId="37" fontId="16" fillId="0" borderId="0" xfId="4" applyFont="1"/>
    <xf numFmtId="167" fontId="16" fillId="3" borderId="0" xfId="4" applyNumberFormat="1" applyFont="1" applyFill="1" applyAlignment="1">
      <alignment vertical="center"/>
    </xf>
    <xf numFmtId="3" fontId="16" fillId="3" borderId="6" xfId="2" applyNumberFormat="1" applyFont="1" applyFill="1" applyBorder="1"/>
    <xf numFmtId="164" fontId="20" fillId="2" borderId="0" xfId="2" quotePrefix="1" applyFont="1" applyFill="1" applyAlignment="1">
      <alignment horizontal="left"/>
    </xf>
    <xf numFmtId="3" fontId="20" fillId="2" borderId="5" xfId="2" applyNumberFormat="1" applyFont="1" applyFill="1" applyBorder="1" applyProtection="1">
      <protection locked="0"/>
    </xf>
    <xf numFmtId="164" fontId="12" fillId="2" borderId="0" xfId="2" quotePrefix="1" applyFont="1" applyFill="1" applyAlignment="1">
      <alignment horizontal="left"/>
    </xf>
    <xf numFmtId="164" fontId="16" fillId="2" borderId="6" xfId="2" applyFont="1" applyFill="1" applyBorder="1"/>
    <xf numFmtId="3" fontId="16" fillId="2" borderId="9" xfId="2" applyNumberFormat="1" applyFont="1" applyFill="1" applyBorder="1"/>
    <xf numFmtId="164" fontId="18" fillId="2" borderId="0" xfId="2" applyFont="1" applyFill="1" applyAlignment="1">
      <alignment horizontal="left"/>
    </xf>
    <xf numFmtId="3" fontId="20" fillId="2" borderId="0" xfId="2" quotePrefix="1" applyNumberFormat="1" applyFont="1" applyFill="1" applyAlignment="1">
      <alignment horizontal="left"/>
    </xf>
    <xf numFmtId="165" fontId="20" fillId="2" borderId="0" xfId="2" applyNumberFormat="1" applyFont="1" applyFill="1" applyProtection="1">
      <protection locked="0"/>
    </xf>
    <xf numFmtId="165" fontId="20" fillId="2" borderId="5" xfId="2" applyNumberFormat="1" applyFont="1" applyFill="1" applyBorder="1" applyProtection="1">
      <protection locked="0"/>
    </xf>
    <xf numFmtId="164" fontId="20" fillId="2" borderId="0" xfId="2" quotePrefix="1" applyFont="1" applyFill="1" applyAlignment="1">
      <alignment horizontal="right"/>
    </xf>
    <xf numFmtId="164" fontId="16" fillId="2" borderId="4" xfId="2" applyFont="1" applyFill="1" applyBorder="1" applyAlignment="1">
      <alignment horizontal="left"/>
    </xf>
    <xf numFmtId="3" fontId="21" fillId="2" borderId="5" xfId="2" applyNumberFormat="1" applyFont="1" applyFill="1" applyBorder="1" applyProtection="1">
      <protection locked="0"/>
    </xf>
    <xf numFmtId="164" fontId="16" fillId="2" borderId="4" xfId="2" quotePrefix="1" applyFont="1" applyFill="1" applyBorder="1" applyAlignment="1">
      <alignment horizontal="left"/>
    </xf>
    <xf numFmtId="165" fontId="20" fillId="2" borderId="6" xfId="2" applyNumberFormat="1" applyFont="1" applyFill="1" applyBorder="1" applyProtection="1">
      <protection locked="0"/>
    </xf>
    <xf numFmtId="1" fontId="16" fillId="2" borderId="6" xfId="2" applyNumberFormat="1" applyFont="1" applyFill="1" applyBorder="1"/>
    <xf numFmtId="164" fontId="20" fillId="2" borderId="4" xfId="2" quotePrefix="1" applyFont="1" applyFill="1" applyBorder="1" applyAlignment="1">
      <alignment horizontal="left"/>
    </xf>
    <xf numFmtId="3" fontId="20" fillId="2" borderId="5" xfId="2" applyNumberFormat="1" applyFont="1" applyFill="1" applyBorder="1"/>
    <xf numFmtId="3" fontId="20" fillId="2" borderId="2" xfId="2" applyNumberFormat="1" applyFont="1" applyFill="1" applyBorder="1" applyProtection="1">
      <protection locked="0"/>
    </xf>
    <xf numFmtId="3" fontId="20" fillId="2" borderId="3" xfId="2" applyNumberFormat="1" applyFont="1" applyFill="1" applyBorder="1" applyProtection="1">
      <protection locked="0"/>
    </xf>
    <xf numFmtId="165" fontId="16" fillId="2" borderId="0" xfId="2" applyNumberFormat="1" applyFont="1" applyFill="1" applyProtection="1">
      <protection locked="0"/>
    </xf>
    <xf numFmtId="165" fontId="16" fillId="2" borderId="5" xfId="2" applyNumberFormat="1" applyFont="1" applyFill="1" applyBorder="1" applyProtection="1">
      <protection locked="0"/>
    </xf>
    <xf numFmtId="165" fontId="16" fillId="2" borderId="6" xfId="2" applyNumberFormat="1" applyFont="1" applyFill="1" applyBorder="1" applyProtection="1">
      <protection locked="0"/>
    </xf>
    <xf numFmtId="165" fontId="16" fillId="2" borderId="9" xfId="2" applyNumberFormat="1" applyFont="1" applyFill="1" applyBorder="1" applyProtection="1">
      <protection locked="0"/>
    </xf>
    <xf numFmtId="164" fontId="20" fillId="2" borderId="0" xfId="2" applyFont="1" applyFill="1" applyAlignment="1">
      <alignment horizontal="left" indent="1"/>
    </xf>
    <xf numFmtId="38" fontId="20" fillId="2" borderId="0" xfId="2" applyNumberFormat="1" applyFont="1" applyFill="1" applyProtection="1">
      <protection locked="0"/>
    </xf>
    <xf numFmtId="164" fontId="16" fillId="2" borderId="9" xfId="2" applyFont="1" applyFill="1" applyBorder="1"/>
    <xf numFmtId="166" fontId="20" fillId="0" borderId="0" xfId="1" applyNumberFormat="1" applyFont="1" applyAlignment="1" applyProtection="1">
      <alignment horizontal="left"/>
    </xf>
    <xf numFmtId="3" fontId="20" fillId="2" borderId="7" xfId="2" applyNumberFormat="1" applyFont="1" applyFill="1" applyBorder="1" applyProtection="1">
      <protection locked="0"/>
    </xf>
    <xf numFmtId="3" fontId="20" fillId="2" borderId="0" xfId="2" quotePrefix="1" applyNumberFormat="1" applyFont="1" applyFill="1" applyAlignment="1">
      <alignment horizontal="right"/>
    </xf>
    <xf numFmtId="3" fontId="20" fillId="2" borderId="10" xfId="2" applyNumberFormat="1" applyFont="1" applyFill="1" applyBorder="1" applyProtection="1">
      <protection locked="0"/>
    </xf>
    <xf numFmtId="164" fontId="16" fillId="2" borderId="8" xfId="2" applyFont="1" applyFill="1" applyBorder="1"/>
    <xf numFmtId="164" fontId="16" fillId="2" borderId="11" xfId="2" applyFont="1" applyFill="1" applyBorder="1"/>
    <xf numFmtId="164" fontId="22" fillId="2" borderId="0" xfId="2" quotePrefix="1" applyFont="1" applyFill="1" applyProtection="1">
      <protection locked="0"/>
    </xf>
    <xf numFmtId="164" fontId="23" fillId="2" borderId="0" xfId="2" applyFont="1" applyFill="1"/>
    <xf numFmtId="164" fontId="24" fillId="2" borderId="0" xfId="2" applyFont="1" applyFill="1" applyAlignment="1">
      <alignment horizontal="left"/>
    </xf>
    <xf numFmtId="164" fontId="23" fillId="2" borderId="0" xfId="2" quotePrefix="1" applyFont="1" applyFill="1" applyAlignment="1">
      <alignment horizontal="center"/>
    </xf>
    <xf numFmtId="164" fontId="23" fillId="2" borderId="0" xfId="2" applyFont="1" applyFill="1" applyAlignment="1">
      <alignment vertical="center"/>
    </xf>
    <xf numFmtId="164" fontId="25" fillId="2" borderId="0" xfId="2" applyFont="1" applyFill="1" applyAlignment="1" applyProtection="1">
      <alignment horizontal="centerContinuous" vertical="center"/>
      <protection locked="0"/>
    </xf>
    <xf numFmtId="37" fontId="15" fillId="2" borderId="0" xfId="3" applyFont="1" applyFill="1" applyAlignment="1" applyProtection="1">
      <alignment horizontal="centerContinuous" vertical="center"/>
      <protection locked="0"/>
    </xf>
    <xf numFmtId="164" fontId="23" fillId="2" borderId="1" xfId="2" applyFont="1" applyFill="1" applyBorder="1"/>
    <xf numFmtId="164" fontId="23" fillId="2" borderId="2" xfId="2" applyFont="1" applyFill="1" applyBorder="1"/>
    <xf numFmtId="164" fontId="23" fillId="2" borderId="3" xfId="2" applyFont="1" applyFill="1" applyBorder="1"/>
    <xf numFmtId="164" fontId="16" fillId="2" borderId="0" xfId="2" applyFont="1" applyFill="1" applyAlignment="1">
      <alignment horizontal="centerContinuous"/>
    </xf>
    <xf numFmtId="164" fontId="17" fillId="2" borderId="0" xfId="2" applyFont="1" applyFill="1"/>
    <xf numFmtId="164" fontId="17" fillId="2" borderId="0" xfId="2" applyFont="1" applyFill="1" applyAlignment="1">
      <alignment horizontal="center"/>
    </xf>
    <xf numFmtId="164" fontId="17" fillId="2" borderId="5" xfId="2" applyFont="1" applyFill="1" applyBorder="1"/>
    <xf numFmtId="37" fontId="16" fillId="2" borderId="0" xfId="2" applyNumberFormat="1" applyFont="1" applyFill="1"/>
    <xf numFmtId="37" fontId="16" fillId="2" borderId="5" xfId="2" applyNumberFormat="1" applyFont="1" applyFill="1" applyBorder="1"/>
    <xf numFmtId="164" fontId="16" fillId="2" borderId="5" xfId="2" quotePrefix="1" applyFont="1" applyFill="1" applyBorder="1" applyAlignment="1">
      <alignment horizontal="right"/>
    </xf>
    <xf numFmtId="4" fontId="23" fillId="2" borderId="0" xfId="2" applyNumberFormat="1" applyFont="1" applyFill="1"/>
    <xf numFmtId="165" fontId="20" fillId="2" borderId="2" xfId="2" applyNumberFormat="1" applyFont="1" applyFill="1" applyBorder="1" applyProtection="1">
      <protection locked="0"/>
    </xf>
    <xf numFmtId="165" fontId="16" fillId="3" borderId="0" xfId="2" applyNumberFormat="1" applyFont="1" applyFill="1" applyProtection="1">
      <protection locked="0"/>
    </xf>
    <xf numFmtId="165" fontId="16" fillId="2" borderId="2" xfId="2" applyNumberFormat="1" applyFont="1" applyFill="1" applyBorder="1" applyProtection="1">
      <protection locked="0"/>
    </xf>
    <xf numFmtId="164" fontId="19" fillId="2" borderId="4" xfId="2" quotePrefix="1" applyFont="1" applyFill="1" applyBorder="1" applyAlignment="1">
      <alignment horizontal="left"/>
    </xf>
    <xf numFmtId="3" fontId="16" fillId="2" borderId="2" xfId="2" applyNumberFormat="1" applyFont="1" applyFill="1" applyBorder="1" applyProtection="1">
      <protection locked="0"/>
    </xf>
    <xf numFmtId="164" fontId="20" fillId="2" borderId="0" xfId="2" quotePrefix="1" applyFont="1" applyFill="1"/>
    <xf numFmtId="37" fontId="16" fillId="2" borderId="6" xfId="2" applyNumberFormat="1" applyFont="1" applyFill="1" applyBorder="1"/>
    <xf numFmtId="37" fontId="16" fillId="2" borderId="2" xfId="2" applyNumberFormat="1" applyFont="1" applyFill="1" applyBorder="1"/>
    <xf numFmtId="164" fontId="26" fillId="2" borderId="4" xfId="2" applyFont="1" applyFill="1" applyBorder="1" applyAlignment="1">
      <alignment horizontal="left"/>
    </xf>
    <xf numFmtId="164" fontId="17" fillId="0" borderId="4" xfId="2" quotePrefix="1" applyFont="1" applyBorder="1" applyAlignment="1">
      <alignment horizontal="left"/>
    </xf>
    <xf numFmtId="164" fontId="27" fillId="2" borderId="0" xfId="2" applyFont="1" applyFill="1" applyAlignment="1">
      <alignment horizontal="left"/>
    </xf>
    <xf numFmtId="165" fontId="20" fillId="2" borderId="7" xfId="2" applyNumberFormat="1" applyFont="1" applyFill="1" applyBorder="1" applyProtection="1">
      <protection locked="0"/>
    </xf>
    <xf numFmtId="3" fontId="16" fillId="2" borderId="5" xfId="2" quotePrefix="1" applyNumberFormat="1" applyFont="1" applyFill="1" applyBorder="1" applyAlignment="1">
      <alignment horizontal="right"/>
    </xf>
    <xf numFmtId="164" fontId="7" fillId="2" borderId="1" xfId="2" applyFont="1" applyFill="1" applyBorder="1"/>
    <xf numFmtId="164" fontId="7" fillId="2" borderId="2" xfId="2" applyFont="1" applyFill="1" applyBorder="1"/>
    <xf numFmtId="164" fontId="17" fillId="0" borderId="0" xfId="2" applyFont="1" applyAlignment="1">
      <alignment horizontal="center"/>
    </xf>
    <xf numFmtId="164" fontId="28" fillId="2" borderId="0" xfId="2" quotePrefix="1" applyFont="1" applyFill="1" applyAlignment="1">
      <alignment horizontal="left"/>
    </xf>
    <xf numFmtId="164" fontId="28" fillId="2" borderId="0" xfId="2" applyFont="1" applyFill="1" applyAlignment="1">
      <alignment horizontal="left"/>
    </xf>
    <xf numFmtId="164" fontId="17" fillId="3" borderId="4" xfId="2" quotePrefix="1" applyFont="1" applyFill="1" applyBorder="1" applyAlignment="1">
      <alignment horizontal="left"/>
    </xf>
    <xf numFmtId="37" fontId="16" fillId="3" borderId="0" xfId="4" applyFont="1" applyFill="1"/>
    <xf numFmtId="164" fontId="16" fillId="3" borderId="0" xfId="2" applyFont="1" applyFill="1"/>
    <xf numFmtId="164" fontId="7" fillId="3" borderId="0" xfId="2" applyFont="1" applyFill="1"/>
    <xf numFmtId="3" fontId="16" fillId="2" borderId="0" xfId="2" quotePrefix="1" applyNumberFormat="1" applyFont="1" applyFill="1" applyProtection="1">
      <protection locked="0"/>
    </xf>
    <xf numFmtId="164" fontId="27" fillId="2" borderId="4" xfId="2" quotePrefix="1" applyFont="1" applyFill="1" applyBorder="1" applyAlignment="1">
      <alignment horizontal="left"/>
    </xf>
    <xf numFmtId="166" fontId="16" fillId="2" borderId="0" xfId="1" applyNumberFormat="1" applyFont="1" applyFill="1" applyAlignment="1" applyProtection="1">
      <alignment horizontal="left"/>
    </xf>
    <xf numFmtId="164" fontId="29" fillId="2" borderId="0" xfId="2" applyFont="1" applyFill="1"/>
    <xf numFmtId="3" fontId="20" fillId="2" borderId="0" xfId="2" applyNumberFormat="1" applyFont="1" applyFill="1" applyBorder="1" applyProtection="1">
      <protection locked="0"/>
    </xf>
    <xf numFmtId="3" fontId="16" fillId="2" borderId="0" xfId="2" applyNumberFormat="1" applyFont="1" applyFill="1" applyBorder="1" applyProtection="1">
      <protection locked="0"/>
    </xf>
    <xf numFmtId="165" fontId="16" fillId="2" borderId="0" xfId="2" applyNumberFormat="1" applyFont="1" applyFill="1" applyBorder="1" applyProtection="1">
      <protection locked="0"/>
    </xf>
    <xf numFmtId="164" fontId="16" fillId="2" borderId="0" xfId="2" applyFont="1" applyFill="1" applyBorder="1"/>
    <xf numFmtId="0" fontId="8" fillId="0" borderId="0" xfId="0" applyFont="1" applyFill="1" applyBorder="1"/>
    <xf numFmtId="0" fontId="6" fillId="5" borderId="20" xfId="0" applyFont="1" applyFill="1" applyBorder="1"/>
    <xf numFmtId="0" fontId="8" fillId="0" borderId="16" xfId="0" applyFont="1" applyFill="1" applyBorder="1"/>
    <xf numFmtId="3" fontId="2" fillId="0" borderId="16" xfId="0" applyNumberFormat="1" applyFont="1" applyFill="1" applyBorder="1"/>
    <xf numFmtId="3" fontId="6" fillId="5" borderId="16" xfId="0" applyNumberFormat="1" applyFont="1" applyFill="1" applyBorder="1"/>
    <xf numFmtId="3" fontId="6" fillId="5" borderId="17" xfId="0" applyNumberFormat="1" applyFont="1" applyFill="1" applyBorder="1"/>
    <xf numFmtId="3" fontId="6" fillId="5" borderId="19" xfId="0" applyNumberFormat="1" applyFont="1" applyFill="1" applyBorder="1"/>
    <xf numFmtId="3" fontId="0" fillId="0" borderId="0" xfId="0" applyNumberFormat="1" applyBorder="1"/>
    <xf numFmtId="0" fontId="0" fillId="0" borderId="0" xfId="0" applyBorder="1"/>
    <xf numFmtId="3" fontId="0" fillId="0" borderId="22" xfId="0" applyNumberFormat="1" applyBorder="1"/>
    <xf numFmtId="3" fontId="0" fillId="0" borderId="13" xfId="0" applyNumberFormat="1" applyFill="1" applyBorder="1"/>
    <xf numFmtId="3" fontId="0" fillId="0" borderId="14" xfId="0" applyNumberFormat="1" applyFill="1" applyBorder="1"/>
    <xf numFmtId="3" fontId="0" fillId="0" borderId="15" xfId="0" applyNumberFormat="1" applyFill="1" applyBorder="1"/>
    <xf numFmtId="0" fontId="5" fillId="4" borderId="0" xfId="0" applyFont="1" applyFill="1"/>
    <xf numFmtId="0" fontId="2" fillId="6" borderId="0" xfId="0" applyFont="1" applyFill="1"/>
    <xf numFmtId="3" fontId="2" fillId="6" borderId="12" xfId="0" applyNumberFormat="1" applyFont="1" applyFill="1" applyBorder="1"/>
    <xf numFmtId="3" fontId="2" fillId="6" borderId="13" xfId="0" applyNumberFormat="1" applyFont="1" applyFill="1" applyBorder="1"/>
    <xf numFmtId="3" fontId="2" fillId="6" borderId="21" xfId="0" applyNumberFormat="1" applyFont="1" applyFill="1" applyBorder="1"/>
    <xf numFmtId="3" fontId="2" fillId="5" borderId="13" xfId="0" applyNumberFormat="1" applyFont="1" applyFill="1" applyBorder="1"/>
    <xf numFmtId="3" fontId="2" fillId="5" borderId="14" xfId="0" applyNumberFormat="1" applyFont="1" applyFill="1" applyBorder="1"/>
    <xf numFmtId="3" fontId="2" fillId="5" borderId="22" xfId="0" applyNumberFormat="1" applyFont="1" applyFill="1" applyBorder="1"/>
    <xf numFmtId="0" fontId="0" fillId="5" borderId="14" xfId="0" applyFill="1" applyBorder="1"/>
    <xf numFmtId="0" fontId="0" fillId="5" borderId="15" xfId="0" applyFill="1" applyBorder="1"/>
    <xf numFmtId="3" fontId="16" fillId="3" borderId="0" xfId="2" applyNumberFormat="1" applyFont="1" applyFill="1" applyBorder="1"/>
    <xf numFmtId="3" fontId="16" fillId="2" borderId="19" xfId="2" applyNumberFormat="1" applyFont="1" applyFill="1" applyBorder="1" applyProtection="1">
      <protection locked="0"/>
    </xf>
    <xf numFmtId="3" fontId="2" fillId="6" borderId="16" xfId="0" applyNumberFormat="1" applyFont="1" applyFill="1" applyBorder="1"/>
    <xf numFmtId="3" fontId="2" fillId="6" borderId="18" xfId="0" applyNumberFormat="1" applyFont="1" applyFill="1" applyBorder="1"/>
    <xf numFmtId="0" fontId="2" fillId="6" borderId="16" xfId="0" applyFont="1" applyFill="1" applyBorder="1"/>
    <xf numFmtId="0" fontId="2" fillId="4" borderId="16" xfId="0" applyFont="1" applyFill="1" applyBorder="1" applyAlignment="1">
      <alignment horizontal="center"/>
    </xf>
    <xf numFmtId="3" fontId="16" fillId="2" borderId="0" xfId="2" applyNumberFormat="1" applyFont="1" applyFill="1" applyBorder="1"/>
    <xf numFmtId="0" fontId="30" fillId="0" borderId="0" xfId="0" applyFont="1" applyAlignment="1">
      <alignment horizontal="center"/>
    </xf>
    <xf numFmtId="0" fontId="11" fillId="3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4" fontId="18" fillId="2" borderId="0" xfId="2" applyNumberFormat="1" applyFont="1" applyFill="1"/>
    <xf numFmtId="164" fontId="31" fillId="2" borderId="0" xfId="2" applyFont="1" applyFill="1" applyAlignment="1">
      <alignment horizontal="center"/>
    </xf>
    <xf numFmtId="164" fontId="32" fillId="2" borderId="0" xfId="2" applyFont="1" applyFill="1" applyAlignment="1">
      <alignment horizontal="center"/>
    </xf>
    <xf numFmtId="37" fontId="16" fillId="3" borderId="6" xfId="2" applyNumberFormat="1" applyFont="1" applyFill="1" applyBorder="1"/>
    <xf numFmtId="37" fontId="16" fillId="3" borderId="0" xfId="2" applyNumberFormat="1" applyFont="1" applyFill="1" applyBorder="1"/>
    <xf numFmtId="37" fontId="16" fillId="3" borderId="0" xfId="2" applyNumberFormat="1" applyFont="1" applyFill="1"/>
    <xf numFmtId="3" fontId="16" fillId="3" borderId="2" xfId="2" applyNumberFormat="1" applyFont="1" applyFill="1" applyBorder="1" applyProtection="1">
      <protection locked="0"/>
    </xf>
    <xf numFmtId="164" fontId="16" fillId="3" borderId="0" xfId="2" quotePrefix="1" applyFont="1" applyFill="1" applyAlignment="1">
      <alignment horizontal="left"/>
    </xf>
    <xf numFmtId="165" fontId="20" fillId="3" borderId="0" xfId="2" applyNumberFormat="1" applyFont="1" applyFill="1" applyProtection="1">
      <protection locked="0"/>
    </xf>
    <xf numFmtId="3" fontId="16" fillId="3" borderId="6" xfId="2" applyNumberFormat="1" applyFont="1" applyFill="1" applyBorder="1" applyProtection="1">
      <protection locked="0"/>
    </xf>
    <xf numFmtId="3" fontId="16" fillId="3" borderId="0" xfId="2" applyNumberFormat="1" applyFont="1" applyFill="1" applyBorder="1" applyProtection="1">
      <protection locked="0"/>
    </xf>
    <xf numFmtId="3" fontId="20" fillId="3" borderId="2" xfId="2" applyNumberFormat="1" applyFont="1" applyFill="1" applyBorder="1" applyProtection="1">
      <protection locked="0"/>
    </xf>
    <xf numFmtId="3" fontId="16" fillId="7" borderId="0" xfId="2" applyNumberFormat="1" applyFont="1" applyFill="1"/>
    <xf numFmtId="3" fontId="16" fillId="7" borderId="6" xfId="2" applyNumberFormat="1" applyFont="1" applyFill="1" applyBorder="1"/>
    <xf numFmtId="3" fontId="20" fillId="2" borderId="7" xfId="2" applyNumberFormat="1" applyFont="1" applyFill="1" applyBorder="1"/>
    <xf numFmtId="0" fontId="0" fillId="0" borderId="0" xfId="0" applyAlignment="1">
      <alignment vertical="center"/>
    </xf>
    <xf numFmtId="0" fontId="33" fillId="0" borderId="0" xfId="0" applyFont="1" applyBorder="1" applyAlignment="1">
      <alignment horizontal="left"/>
    </xf>
    <xf numFmtId="3" fontId="35" fillId="0" borderId="0" xfId="0" applyNumberFormat="1" applyFont="1" applyFill="1" applyBorder="1"/>
    <xf numFmtId="0" fontId="35" fillId="0" borderId="0" xfId="0" applyFont="1" applyBorder="1" applyAlignment="1">
      <alignment horizontal="left"/>
    </xf>
    <xf numFmtId="0" fontId="35" fillId="0" borderId="0" xfId="0" applyFont="1" applyBorder="1"/>
    <xf numFmtId="3" fontId="35" fillId="0" borderId="0" xfId="0" applyNumberFormat="1" applyFont="1" applyBorder="1"/>
    <xf numFmtId="4" fontId="35" fillId="0" borderId="0" xfId="0" applyNumberFormat="1" applyFont="1" applyBorder="1"/>
    <xf numFmtId="0" fontId="33" fillId="0" borderId="0" xfId="0" applyFont="1" applyBorder="1"/>
    <xf numFmtId="0" fontId="35" fillId="0" borderId="0" xfId="0" applyFont="1" applyFill="1" applyBorder="1"/>
    <xf numFmtId="0" fontId="33" fillId="8" borderId="0" xfId="0" applyFont="1" applyFill="1" applyBorder="1"/>
    <xf numFmtId="3" fontId="33" fillId="8" borderId="0" xfId="0" applyNumberFormat="1" applyFont="1" applyFill="1" applyBorder="1"/>
    <xf numFmtId="3" fontId="36" fillId="3" borderId="0" xfId="0" applyNumberFormat="1" applyFont="1" applyFill="1" applyBorder="1"/>
    <xf numFmtId="0" fontId="35" fillId="0" borderId="0" xfId="0" applyFont="1" applyFill="1" applyBorder="1" applyAlignment="1">
      <alignment vertical="center"/>
    </xf>
    <xf numFmtId="3" fontId="36" fillId="3" borderId="0" xfId="0" applyNumberFormat="1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3" fontId="35" fillId="0" borderId="0" xfId="0" applyNumberFormat="1" applyFont="1" applyBorder="1" applyAlignment="1">
      <alignment vertical="center"/>
    </xf>
    <xf numFmtId="0" fontId="33" fillId="0" borderId="0" xfId="0" applyFont="1" applyFill="1" applyBorder="1"/>
    <xf numFmtId="0" fontId="37" fillId="0" borderId="0" xfId="0" applyFont="1"/>
    <xf numFmtId="3" fontId="37" fillId="0" borderId="0" xfId="0" applyNumberFormat="1" applyFont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left" wrapText="1"/>
    </xf>
    <xf numFmtId="0" fontId="34" fillId="8" borderId="23" xfId="0" applyFont="1" applyFill="1" applyBorder="1" applyAlignment="1">
      <alignment horizontal="center" vertical="center"/>
    </xf>
    <xf numFmtId="0" fontId="34" fillId="8" borderId="24" xfId="0" applyFont="1" applyFill="1" applyBorder="1" applyAlignment="1">
      <alignment horizontal="center" vertical="center"/>
    </xf>
    <xf numFmtId="0" fontId="33" fillId="8" borderId="23" xfId="0" applyFont="1" applyFill="1" applyBorder="1" applyAlignment="1">
      <alignment horizontal="center" vertical="center"/>
    </xf>
    <xf numFmtId="0" fontId="33" fillId="8" borderId="24" xfId="0" applyFont="1" applyFill="1" applyBorder="1" applyAlignment="1">
      <alignment horizontal="center" vertical="center"/>
    </xf>
  </cellXfs>
  <cellStyles count="5">
    <cellStyle name="Millares [0]" xfId="1" builtinId="6"/>
    <cellStyle name="Normal" xfId="0" builtinId="0"/>
    <cellStyle name="Normal_EEIE" xfId="3" xr:uid="{00000000-0005-0000-0000-000002000000}"/>
    <cellStyle name="Normal_EEIEF96" xfId="4" xr:uid="{00000000-0005-0000-0000-000003000000}"/>
    <cellStyle name="Normal_Estado de Resultados págs. 3 y de la 31 a la 40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cruz\Documents\ARCHIVOS%202024\INFORMACION%20FINANCIERA%20ACTUALIZADA%20AL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ERVAS INSTITUCIONALES"/>
      <sheetName val="RESULTADOS DE OPERACION"/>
      <sheetName val="DEFICIT DE IVM CEBD"/>
      <sheetName val="TRANSFERENCIA 75% ADMON"/>
      <sheetName val="APORTES REC Y X COBRAR"/>
      <sheetName val="RECAUDACION CUOTAS"/>
      <sheetName val="REC IVM-SSMIXTO"/>
      <sheetName val="PREST ECONO IVM -SSMIXTO"/>
      <sheetName val="Hoja1"/>
    </sheetNames>
    <sheetDataSet>
      <sheetData sheetId="0"/>
      <sheetData sheetId="1"/>
      <sheetData sheetId="2"/>
      <sheetData sheetId="3"/>
      <sheetData sheetId="4"/>
      <sheetData sheetId="5">
        <row r="28">
          <cell r="D28">
            <v>1341164999</v>
          </cell>
        </row>
        <row r="36">
          <cell r="D36">
            <v>510979836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K134"/>
  <sheetViews>
    <sheetView topLeftCell="A70" zoomScale="70" zoomScaleNormal="70" workbookViewId="0">
      <selection activeCell="I89" sqref="I89:AI89"/>
    </sheetView>
  </sheetViews>
  <sheetFormatPr baseColWidth="10" defaultColWidth="14.140625" defaultRowHeight="15.75" x14ac:dyDescent="0.25"/>
  <cols>
    <col min="1" max="1" width="2.7109375" style="56" customWidth="1"/>
    <col min="2" max="3" width="3.28515625" style="56" customWidth="1"/>
    <col min="4" max="4" width="4.5703125" style="56" customWidth="1"/>
    <col min="5" max="5" width="67" style="56" customWidth="1"/>
    <col min="6" max="6" width="5.5703125" style="56" customWidth="1"/>
    <col min="7" max="7" width="24.140625" style="56" customWidth="1"/>
    <col min="8" max="8" width="5.5703125" style="56" customWidth="1"/>
    <col min="9" max="9" width="22.5703125" style="56" customWidth="1"/>
    <col min="10" max="10" width="5.5703125" style="56" customWidth="1"/>
    <col min="11" max="11" width="21.7109375" style="56" customWidth="1"/>
    <col min="12" max="12" width="5.5703125" style="56" customWidth="1"/>
    <col min="13" max="13" width="21.28515625" style="56" customWidth="1"/>
    <col min="14" max="14" width="5.5703125" style="56" customWidth="1"/>
    <col min="15" max="15" width="22.140625" style="56" customWidth="1"/>
    <col min="16" max="16" width="5.5703125" style="56" customWidth="1"/>
    <col min="17" max="17" width="18.7109375" style="56" customWidth="1"/>
    <col min="18" max="18" width="5.5703125" style="56" customWidth="1"/>
    <col min="19" max="19" width="18.7109375" style="56" customWidth="1"/>
    <col min="20" max="20" width="5.5703125" style="56" customWidth="1"/>
    <col min="21" max="21" width="18.7109375" style="56" customWidth="1"/>
    <col min="22" max="22" width="5.5703125" style="56" customWidth="1"/>
    <col min="23" max="23" width="18.7109375" style="56" customWidth="1"/>
    <col min="24" max="24" width="5.5703125" style="56" customWidth="1"/>
    <col min="25" max="25" width="18.7109375" style="56" customWidth="1"/>
    <col min="26" max="26" width="5.5703125" style="56" customWidth="1"/>
    <col min="27" max="27" width="18.7109375" style="56" customWidth="1"/>
    <col min="28" max="28" width="5.5703125" style="56" customWidth="1"/>
    <col min="29" max="29" width="18.7109375" style="56" customWidth="1"/>
    <col min="30" max="30" width="5.5703125" style="56" customWidth="1"/>
    <col min="31" max="31" width="18.7109375" style="56" customWidth="1"/>
    <col min="32" max="32" width="5.5703125" style="56" customWidth="1"/>
    <col min="33" max="33" width="18.7109375" style="56" customWidth="1"/>
    <col min="34" max="34" width="5.5703125" style="56" customWidth="1"/>
    <col min="35" max="35" width="18.7109375" style="56" customWidth="1"/>
    <col min="36" max="36" width="5.5703125" style="56" customWidth="1"/>
    <col min="37" max="37" width="2.7109375" style="56" customWidth="1"/>
    <col min="38" max="16384" width="14.140625" style="56"/>
  </cols>
  <sheetData>
    <row r="1" spans="3:36" ht="8.25" customHeight="1" x14ac:dyDescent="0.25"/>
    <row r="2" spans="3:36" ht="18.75" customHeight="1" x14ac:dyDescent="0.3">
      <c r="Q2" s="57"/>
      <c r="S2" s="57"/>
      <c r="U2" s="57"/>
      <c r="W2" s="57"/>
      <c r="Y2" s="57"/>
      <c r="AA2" s="57"/>
      <c r="AC2" s="57"/>
      <c r="AE2" s="57"/>
      <c r="AF2" s="57"/>
      <c r="AG2" s="57"/>
      <c r="AI2" s="57"/>
    </row>
    <row r="3" spans="3:36" s="60" customFormat="1" ht="33" customHeight="1" x14ac:dyDescent="0.25">
      <c r="C3" s="59" t="s">
        <v>0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</row>
    <row r="4" spans="3:36" s="60" customFormat="1" ht="33" customHeight="1" x14ac:dyDescent="0.25">
      <c r="C4" s="61" t="s">
        <v>1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</row>
    <row r="5" spans="3:36" s="60" customFormat="1" ht="33" customHeight="1" x14ac:dyDescent="0.25">
      <c r="C5" s="61" t="s">
        <v>2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</row>
    <row r="6" spans="3:36" s="60" customFormat="1" ht="33" customHeight="1" x14ac:dyDescent="0.25">
      <c r="C6" s="140" t="s">
        <v>79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</row>
    <row r="7" spans="3:36" ht="11.1" customHeight="1" x14ac:dyDescent="0.25"/>
    <row r="8" spans="3:36" ht="11.1" customHeight="1" x14ac:dyDescent="0.25"/>
    <row r="9" spans="3:36" ht="9.75" customHeight="1" x14ac:dyDescent="0.25">
      <c r="C9" s="165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</row>
    <row r="10" spans="3:36" ht="19.5" x14ac:dyDescent="0.3">
      <c r="C10" s="70"/>
      <c r="D10" s="67"/>
      <c r="E10" s="67"/>
      <c r="F10" s="67"/>
      <c r="G10" s="68" t="s">
        <v>3</v>
      </c>
      <c r="H10" s="144"/>
      <c r="I10" s="146">
        <v>2023</v>
      </c>
      <c r="J10" s="144"/>
      <c r="K10" s="146">
        <v>2022</v>
      </c>
      <c r="L10" s="144"/>
      <c r="M10" s="146">
        <v>2021</v>
      </c>
      <c r="N10" s="144"/>
      <c r="O10" s="71">
        <v>2020</v>
      </c>
      <c r="P10" s="144"/>
      <c r="Q10" s="146">
        <v>2019</v>
      </c>
      <c r="R10" s="144"/>
      <c r="S10" s="146">
        <v>2018</v>
      </c>
      <c r="T10" s="144"/>
      <c r="U10" s="146">
        <v>2017</v>
      </c>
      <c r="V10" s="144"/>
      <c r="W10" s="146">
        <v>2016</v>
      </c>
      <c r="X10" s="144"/>
      <c r="Y10" s="146">
        <v>2015</v>
      </c>
      <c r="Z10" s="144"/>
      <c r="AA10" s="146">
        <v>2014</v>
      </c>
      <c r="AB10" s="144"/>
      <c r="AC10" s="146">
        <v>2013</v>
      </c>
      <c r="AD10" s="144"/>
      <c r="AE10" s="167">
        <v>2012</v>
      </c>
      <c r="AF10" s="71"/>
      <c r="AG10" s="167">
        <v>2011</v>
      </c>
      <c r="AH10" s="144"/>
      <c r="AI10" s="167">
        <v>2010</v>
      </c>
      <c r="AJ10" s="144"/>
    </row>
    <row r="11" spans="3:36" ht="6.75" customHeight="1" x14ac:dyDescent="0.3">
      <c r="C11" s="70"/>
      <c r="D11" s="67"/>
      <c r="E11" s="67"/>
      <c r="F11" s="67"/>
      <c r="G11" s="67"/>
      <c r="H11" s="144"/>
      <c r="I11" s="67"/>
      <c r="J11" s="144"/>
      <c r="K11" s="145"/>
      <c r="L11" s="144"/>
      <c r="M11" s="67"/>
      <c r="N11" s="144"/>
      <c r="O11" s="144"/>
      <c r="P11" s="144"/>
      <c r="Q11" s="71"/>
      <c r="R11" s="144"/>
      <c r="S11" s="71"/>
      <c r="T11" s="144"/>
      <c r="U11" s="71"/>
      <c r="V11" s="144"/>
      <c r="W11" s="71"/>
      <c r="X11" s="144"/>
      <c r="Y11" s="71"/>
      <c r="Z11" s="144"/>
      <c r="AA11" s="71"/>
      <c r="AB11" s="144"/>
      <c r="AC11" s="71"/>
      <c r="AD11" s="144"/>
      <c r="AE11" s="71"/>
      <c r="AF11" s="71"/>
      <c r="AG11" s="71"/>
      <c r="AH11" s="144"/>
      <c r="AI11" s="71"/>
      <c r="AJ11" s="144"/>
    </row>
    <row r="12" spans="3:36" ht="19.5" x14ac:dyDescent="0.3">
      <c r="C12" s="75" t="s">
        <v>4</v>
      </c>
      <c r="D12" s="67"/>
      <c r="E12" s="67"/>
      <c r="F12" s="67"/>
      <c r="G12" s="67"/>
      <c r="H12" s="67"/>
      <c r="I12" s="217" t="s">
        <v>140</v>
      </c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</row>
    <row r="13" spans="3:36" ht="19.5" x14ac:dyDescent="0.3">
      <c r="C13" s="75"/>
      <c r="D13" s="67" t="s">
        <v>80</v>
      </c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>
        <v>56</v>
      </c>
      <c r="AF13" s="67"/>
      <c r="AG13" s="67"/>
      <c r="AH13" s="67"/>
      <c r="AI13" s="67"/>
      <c r="AJ13" s="67"/>
    </row>
    <row r="14" spans="3:36" ht="18.75" customHeight="1" x14ac:dyDescent="0.3">
      <c r="C14" s="70"/>
      <c r="D14" s="168" t="s">
        <v>81</v>
      </c>
      <c r="E14" s="67"/>
      <c r="F14" s="77" t="s">
        <v>6</v>
      </c>
      <c r="G14" s="148">
        <f>SUM(I14+K14+M14+O14+Q14+S14+U14+W14+Y14+AA14+AC14+AE18+AG14+AI14+I15)</f>
        <v>44347344</v>
      </c>
      <c r="H14" s="77" t="s">
        <v>6</v>
      </c>
      <c r="I14" s="148"/>
      <c r="J14" s="77" t="s">
        <v>6</v>
      </c>
      <c r="K14" s="148"/>
      <c r="L14" s="77" t="s">
        <v>6</v>
      </c>
      <c r="M14" s="148">
        <v>18656885</v>
      </c>
      <c r="N14" s="77" t="s">
        <v>6</v>
      </c>
      <c r="O14" s="148">
        <v>16539731</v>
      </c>
      <c r="P14" s="77" t="s">
        <v>6</v>
      </c>
      <c r="Q14" s="148">
        <v>2238361</v>
      </c>
      <c r="R14" s="77" t="s">
        <v>6</v>
      </c>
      <c r="S14" s="148"/>
      <c r="T14" s="77" t="s">
        <v>6</v>
      </c>
      <c r="U14" s="148"/>
      <c r="V14" s="77" t="s">
        <v>6</v>
      </c>
      <c r="W14" s="148"/>
      <c r="X14" s="77" t="s">
        <v>6</v>
      </c>
      <c r="Y14" s="148"/>
      <c r="Z14" s="77" t="s">
        <v>6</v>
      </c>
      <c r="AA14" s="148"/>
      <c r="AB14" s="77" t="s">
        <v>6</v>
      </c>
      <c r="AC14" s="148"/>
      <c r="AD14" s="77" t="s">
        <v>6</v>
      </c>
      <c r="AE14" s="148">
        <v>6912311</v>
      </c>
      <c r="AF14" s="77" t="s">
        <v>6</v>
      </c>
      <c r="AG14" s="148"/>
      <c r="AH14" s="77" t="s">
        <v>6</v>
      </c>
      <c r="AI14" s="148"/>
      <c r="AJ14" s="77"/>
    </row>
    <row r="15" spans="3:36" ht="18.75" customHeight="1" x14ac:dyDescent="0.3">
      <c r="C15" s="70"/>
      <c r="D15" s="169" t="s">
        <v>5</v>
      </c>
      <c r="E15" s="67"/>
      <c r="F15" s="77"/>
      <c r="G15" s="148"/>
      <c r="H15" s="77"/>
      <c r="I15" s="148"/>
      <c r="J15" s="77"/>
      <c r="K15" s="148"/>
      <c r="L15" s="77"/>
      <c r="M15" s="148"/>
      <c r="N15" s="77"/>
      <c r="O15" s="77"/>
      <c r="P15" s="77"/>
      <c r="Q15" s="148"/>
      <c r="R15" s="77"/>
      <c r="S15" s="148"/>
      <c r="T15" s="77"/>
      <c r="U15" s="148">
        <v>79</v>
      </c>
      <c r="V15" s="77"/>
      <c r="W15" s="148"/>
      <c r="X15" s="77"/>
      <c r="Y15" s="148"/>
      <c r="Z15" s="77"/>
      <c r="AA15" s="148"/>
      <c r="AB15" s="77"/>
      <c r="AC15" s="148"/>
      <c r="AD15" s="77"/>
      <c r="AE15" s="148"/>
      <c r="AF15" s="77"/>
      <c r="AG15" s="148"/>
      <c r="AH15" s="77"/>
      <c r="AI15" s="148"/>
      <c r="AJ15" s="77"/>
    </row>
    <row r="16" spans="3:36" ht="18.75" customHeight="1" x14ac:dyDescent="0.3">
      <c r="C16" s="70"/>
      <c r="D16" s="81" t="s">
        <v>82</v>
      </c>
      <c r="E16" s="67"/>
      <c r="F16" s="67"/>
      <c r="G16" s="148"/>
      <c r="H16" s="77"/>
      <c r="I16" s="148"/>
      <c r="J16" s="77"/>
      <c r="K16" s="148"/>
      <c r="L16" s="77"/>
      <c r="M16" s="148"/>
      <c r="N16" s="77"/>
      <c r="O16" s="77"/>
      <c r="P16" s="77"/>
      <c r="Q16" s="148"/>
      <c r="R16" s="77"/>
      <c r="S16" s="148"/>
      <c r="T16" s="77"/>
      <c r="U16" s="148"/>
      <c r="V16" s="77"/>
      <c r="W16" s="148"/>
      <c r="X16" s="77"/>
      <c r="Y16" s="148"/>
      <c r="Z16" s="77"/>
      <c r="AA16" s="148"/>
      <c r="AB16" s="77"/>
      <c r="AC16" s="148"/>
      <c r="AD16" s="77"/>
      <c r="AE16" s="148"/>
      <c r="AF16" s="148"/>
      <c r="AG16" s="148"/>
      <c r="AH16" s="77"/>
      <c r="AI16" s="148"/>
      <c r="AJ16" s="77"/>
    </row>
    <row r="17" spans="3:36" ht="18.75" customHeight="1" x14ac:dyDescent="0.3">
      <c r="C17" s="70"/>
      <c r="D17" s="81" t="s">
        <v>83</v>
      </c>
      <c r="E17" s="67"/>
      <c r="F17" s="67"/>
      <c r="G17" s="148"/>
      <c r="H17" s="77"/>
      <c r="I17" s="148"/>
      <c r="J17" s="77"/>
      <c r="K17" s="148"/>
      <c r="L17" s="77"/>
      <c r="M17" s="148"/>
      <c r="N17" s="77"/>
      <c r="O17" s="77"/>
      <c r="P17" s="77"/>
      <c r="Q17" s="148"/>
      <c r="R17" s="77"/>
      <c r="S17" s="148"/>
      <c r="T17" s="77"/>
      <c r="U17" s="148"/>
      <c r="V17" s="77"/>
      <c r="W17" s="148"/>
      <c r="X17" s="77"/>
      <c r="Y17" s="148"/>
      <c r="Z17" s="77"/>
      <c r="AA17" s="148"/>
      <c r="AB17" s="77"/>
      <c r="AC17" s="148"/>
      <c r="AD17" s="77"/>
      <c r="AE17" s="148"/>
      <c r="AF17" s="148"/>
      <c r="AG17" s="148"/>
      <c r="AH17" s="77"/>
      <c r="AI17" s="148"/>
      <c r="AJ17" s="77"/>
    </row>
    <row r="18" spans="3:36" ht="19.5" x14ac:dyDescent="0.3">
      <c r="C18" s="70"/>
      <c r="D18" s="67"/>
      <c r="E18" s="93" t="s">
        <v>7</v>
      </c>
      <c r="F18" s="93"/>
      <c r="G18" s="119">
        <f>SUM(I18:AI19)</f>
        <v>44347423</v>
      </c>
      <c r="H18" s="67"/>
      <c r="I18" s="119">
        <f>SUM(I13:I17)</f>
        <v>0</v>
      </c>
      <c r="J18" s="67"/>
      <c r="K18" s="119">
        <f>SUM(K13:K17)</f>
        <v>0</v>
      </c>
      <c r="L18" s="67"/>
      <c r="M18" s="119">
        <f>SUM(M13:M17)</f>
        <v>18656885</v>
      </c>
      <c r="N18" s="67"/>
      <c r="O18" s="119">
        <f>SUM(O13:O17)</f>
        <v>16539731</v>
      </c>
      <c r="P18" s="67"/>
      <c r="Q18" s="119">
        <f>SUM(Q13:Q17)</f>
        <v>2238361</v>
      </c>
      <c r="R18" s="67"/>
      <c r="S18" s="119">
        <f>SUM(S13:S17)</f>
        <v>0</v>
      </c>
      <c r="T18" s="67"/>
      <c r="U18" s="119">
        <f>SUM(U13:U17)</f>
        <v>79</v>
      </c>
      <c r="V18" s="67"/>
      <c r="W18" s="119">
        <f>SUM(W13:W17)</f>
        <v>0</v>
      </c>
      <c r="X18" s="67"/>
      <c r="Y18" s="119">
        <f>SUM(Y13:Y17)</f>
        <v>0</v>
      </c>
      <c r="Z18" s="67"/>
      <c r="AA18" s="119">
        <f>SUM(AA13:AA17)</f>
        <v>0</v>
      </c>
      <c r="AB18" s="67"/>
      <c r="AC18" s="119">
        <f>SUM(AC13:AC17)</f>
        <v>0</v>
      </c>
      <c r="AD18" s="67"/>
      <c r="AE18" s="119">
        <f>SUM(AE13:AE17)</f>
        <v>6912367</v>
      </c>
      <c r="AF18" s="95"/>
      <c r="AG18" s="119">
        <f>SUM(AG13:AG17)</f>
        <v>0</v>
      </c>
      <c r="AH18" s="67"/>
      <c r="AI18" s="119">
        <f>SUM(AI13:AI17)</f>
        <v>0</v>
      </c>
      <c r="AJ18" s="67"/>
    </row>
    <row r="19" spans="3:36" ht="9.75" customHeight="1" x14ac:dyDescent="0.3">
      <c r="C19" s="70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78"/>
      <c r="R19" s="67"/>
      <c r="S19" s="78"/>
      <c r="T19" s="67"/>
      <c r="U19" s="78"/>
      <c r="V19" s="67"/>
      <c r="W19" s="78"/>
      <c r="X19" s="67"/>
      <c r="Y19" s="78"/>
      <c r="Z19" s="67"/>
      <c r="AA19" s="78"/>
      <c r="AB19" s="67"/>
      <c r="AC19" s="78"/>
      <c r="AD19" s="67"/>
      <c r="AE19" s="78"/>
      <c r="AF19" s="78"/>
      <c r="AG19" s="78"/>
      <c r="AH19" s="67"/>
      <c r="AI19" s="78"/>
      <c r="AJ19" s="67"/>
    </row>
    <row r="20" spans="3:36" ht="19.5" x14ac:dyDescent="0.3">
      <c r="C20" s="97" t="s">
        <v>8</v>
      </c>
      <c r="D20" s="67"/>
      <c r="E20" s="67"/>
      <c r="F20" s="67"/>
      <c r="G20" s="67"/>
      <c r="H20" s="67"/>
      <c r="I20" s="172"/>
      <c r="J20" s="67"/>
      <c r="K20" s="67"/>
      <c r="L20" s="67"/>
      <c r="M20" s="67"/>
      <c r="N20" s="67"/>
      <c r="O20" s="67"/>
      <c r="P20" s="67"/>
      <c r="Q20" s="78"/>
      <c r="R20" s="67"/>
      <c r="S20" s="78"/>
      <c r="T20" s="67"/>
      <c r="U20" s="78"/>
      <c r="V20" s="67"/>
      <c r="W20" s="78"/>
      <c r="X20" s="67"/>
      <c r="Y20" s="78"/>
      <c r="Z20" s="67"/>
      <c r="AA20" s="78"/>
      <c r="AB20" s="67"/>
      <c r="AC20" s="78"/>
      <c r="AD20" s="67"/>
      <c r="AE20" s="78"/>
      <c r="AF20" s="78"/>
      <c r="AG20" s="78"/>
      <c r="AH20" s="67"/>
      <c r="AI20" s="78"/>
      <c r="AJ20" s="67"/>
    </row>
    <row r="21" spans="3:36" ht="19.5" x14ac:dyDescent="0.3">
      <c r="C21" s="97"/>
      <c r="D21" s="81" t="s">
        <v>9</v>
      </c>
      <c r="E21" s="67"/>
      <c r="F21" s="77" t="s">
        <v>6</v>
      </c>
      <c r="G21" s="148">
        <f>SUM(I21:AI21)</f>
        <v>2480797</v>
      </c>
      <c r="H21" s="67"/>
      <c r="I21" s="220">
        <f>221277+481353</f>
        <v>702630</v>
      </c>
      <c r="J21" s="67"/>
      <c r="K21" s="148">
        <v>764547</v>
      </c>
      <c r="L21" s="67"/>
      <c r="M21" s="78">
        <v>292429</v>
      </c>
      <c r="N21" s="78"/>
      <c r="O21" s="78">
        <v>213210</v>
      </c>
      <c r="P21" s="67"/>
      <c r="Q21" s="78">
        <v>135572</v>
      </c>
      <c r="R21" s="67"/>
      <c r="S21" s="78">
        <v>95997</v>
      </c>
      <c r="T21" s="67"/>
      <c r="U21" s="78">
        <v>55341</v>
      </c>
      <c r="V21" s="67"/>
      <c r="W21" s="78">
        <v>70535</v>
      </c>
      <c r="X21" s="67"/>
      <c r="Y21" s="78"/>
      <c r="Z21" s="67"/>
      <c r="AA21" s="78"/>
      <c r="AB21" s="67"/>
      <c r="AC21" s="78"/>
      <c r="AD21" s="67"/>
      <c r="AE21" s="78">
        <v>150536</v>
      </c>
      <c r="AF21" s="78"/>
      <c r="AG21" s="78"/>
      <c r="AH21" s="77"/>
      <c r="AI21" s="78"/>
      <c r="AJ21" s="67"/>
    </row>
    <row r="22" spans="3:36" ht="19.5" x14ac:dyDescent="0.3">
      <c r="C22" s="97"/>
      <c r="D22" s="99" t="s">
        <v>52</v>
      </c>
      <c r="E22" s="67"/>
      <c r="F22" s="67"/>
      <c r="G22" s="148">
        <f>SUM(I22:AI22)</f>
        <v>18516068</v>
      </c>
      <c r="H22" s="67"/>
      <c r="I22" s="220">
        <v>40556</v>
      </c>
      <c r="J22" s="67"/>
      <c r="K22" s="148">
        <v>14573</v>
      </c>
      <c r="L22" s="67"/>
      <c r="M22" s="78">
        <v>17565</v>
      </c>
      <c r="N22" s="78"/>
      <c r="O22" s="78">
        <v>41207</v>
      </c>
      <c r="P22" s="67"/>
      <c r="Q22" s="78">
        <v>547985</v>
      </c>
      <c r="R22" s="67"/>
      <c r="S22" s="78">
        <v>735521</v>
      </c>
      <c r="T22" s="67"/>
      <c r="U22" s="78">
        <v>3946516</v>
      </c>
      <c r="V22" s="67"/>
      <c r="W22" s="78">
        <v>3185548</v>
      </c>
      <c r="X22" s="67"/>
      <c r="Y22" s="78">
        <v>2176807</v>
      </c>
      <c r="Z22" s="67"/>
      <c r="AA22" s="78">
        <v>2229645</v>
      </c>
      <c r="AB22" s="67"/>
      <c r="AC22" s="78">
        <v>2980993</v>
      </c>
      <c r="AD22" s="67"/>
      <c r="AE22" s="78">
        <v>2599152</v>
      </c>
      <c r="AF22" s="78"/>
      <c r="AG22" s="78"/>
      <c r="AH22" s="67"/>
      <c r="AI22" s="78"/>
      <c r="AJ22" s="67"/>
    </row>
    <row r="23" spans="3:36" s="173" customFormat="1" ht="19.5" x14ac:dyDescent="0.3">
      <c r="C23" s="170"/>
      <c r="D23" s="171" t="s">
        <v>84</v>
      </c>
      <c r="E23" s="172"/>
      <c r="F23" s="172"/>
      <c r="G23" s="148">
        <f t="shared" ref="G23:G34" si="0">SUM(I23:AI23)</f>
        <v>23690</v>
      </c>
      <c r="H23" s="172"/>
      <c r="I23" s="220"/>
      <c r="J23" s="172"/>
      <c r="K23" s="148"/>
      <c r="L23" s="172"/>
      <c r="M23" s="78"/>
      <c r="N23" s="98"/>
      <c r="O23" s="98"/>
      <c r="P23" s="172"/>
      <c r="Q23" s="98"/>
      <c r="R23" s="172"/>
      <c r="S23" s="98"/>
      <c r="T23" s="172"/>
      <c r="U23" s="98"/>
      <c r="V23" s="172"/>
      <c r="W23" s="98"/>
      <c r="X23" s="172"/>
      <c r="Y23" s="98">
        <v>5344</v>
      </c>
      <c r="Z23" s="172"/>
      <c r="AA23" s="98">
        <v>13793</v>
      </c>
      <c r="AB23" s="172"/>
      <c r="AC23" s="98">
        <v>4553</v>
      </c>
      <c r="AD23" s="172"/>
      <c r="AE23" s="98"/>
      <c r="AF23" s="98"/>
      <c r="AG23" s="98"/>
      <c r="AH23" s="172"/>
      <c r="AI23" s="98"/>
      <c r="AJ23" s="172"/>
    </row>
    <row r="24" spans="3:36" s="173" customFormat="1" ht="19.5" x14ac:dyDescent="0.3">
      <c r="C24" s="170"/>
      <c r="D24" s="171" t="s">
        <v>85</v>
      </c>
      <c r="E24" s="172"/>
      <c r="F24" s="172"/>
      <c r="G24" s="148">
        <f t="shared" si="0"/>
        <v>141255</v>
      </c>
      <c r="H24" s="172"/>
      <c r="I24" s="220"/>
      <c r="J24" s="172"/>
      <c r="K24" s="148"/>
      <c r="L24" s="172"/>
      <c r="M24" s="78"/>
      <c r="N24" s="98"/>
      <c r="O24" s="98"/>
      <c r="P24" s="172"/>
      <c r="Q24" s="98"/>
      <c r="R24" s="172"/>
      <c r="S24" s="98"/>
      <c r="T24" s="172"/>
      <c r="U24" s="98"/>
      <c r="V24" s="172"/>
      <c r="W24" s="98">
        <v>42700</v>
      </c>
      <c r="X24" s="172"/>
      <c r="Y24" s="98"/>
      <c r="Z24" s="172"/>
      <c r="AA24" s="98">
        <v>48480</v>
      </c>
      <c r="AB24" s="172"/>
      <c r="AC24" s="98">
        <v>50075</v>
      </c>
      <c r="AD24" s="172"/>
      <c r="AE24" s="98"/>
      <c r="AF24" s="98"/>
      <c r="AG24" s="98"/>
      <c r="AH24" s="172"/>
      <c r="AI24" s="98"/>
      <c r="AJ24" s="172"/>
    </row>
    <row r="25" spans="3:36" s="173" customFormat="1" ht="19.5" x14ac:dyDescent="0.3">
      <c r="C25" s="170"/>
      <c r="D25" s="171" t="s">
        <v>54</v>
      </c>
      <c r="E25" s="172"/>
      <c r="F25" s="172"/>
      <c r="G25" s="148">
        <f t="shared" si="0"/>
        <v>72139</v>
      </c>
      <c r="H25" s="172"/>
      <c r="I25" s="220"/>
      <c r="J25" s="172"/>
      <c r="K25" s="148"/>
      <c r="L25" s="172"/>
      <c r="M25" s="78"/>
      <c r="N25" s="98"/>
      <c r="O25" s="98"/>
      <c r="P25" s="172"/>
      <c r="Q25" s="98"/>
      <c r="R25" s="172"/>
      <c r="S25" s="98"/>
      <c r="T25" s="172"/>
      <c r="U25" s="98"/>
      <c r="V25" s="172"/>
      <c r="W25" s="98"/>
      <c r="X25" s="172"/>
      <c r="Y25" s="98">
        <v>29100</v>
      </c>
      <c r="Z25" s="172"/>
      <c r="AA25" s="98">
        <v>16089</v>
      </c>
      <c r="AB25" s="172"/>
      <c r="AC25" s="98">
        <v>26950</v>
      </c>
      <c r="AD25" s="172"/>
      <c r="AE25" s="98"/>
      <c r="AF25" s="98"/>
      <c r="AG25" s="98"/>
      <c r="AH25" s="172"/>
      <c r="AI25" s="98"/>
      <c r="AJ25" s="172"/>
    </row>
    <row r="26" spans="3:36" ht="19.5" x14ac:dyDescent="0.3">
      <c r="C26" s="70"/>
      <c r="D26" s="93" t="s">
        <v>10</v>
      </c>
      <c r="E26" s="67"/>
      <c r="F26" s="67"/>
      <c r="G26" s="148">
        <f t="shared" si="0"/>
        <v>61767120</v>
      </c>
      <c r="H26" s="77"/>
      <c r="I26" s="220">
        <v>5446084</v>
      </c>
      <c r="J26" s="77"/>
      <c r="K26" s="148">
        <v>3414061</v>
      </c>
      <c r="L26" s="77"/>
      <c r="M26" s="78">
        <v>3413899</v>
      </c>
      <c r="N26" s="79"/>
      <c r="O26" s="79">
        <v>3405242</v>
      </c>
      <c r="P26" s="77"/>
      <c r="Q26" s="174">
        <v>3411273</v>
      </c>
      <c r="R26" s="77"/>
      <c r="S26" s="174">
        <v>3412143</v>
      </c>
      <c r="T26" s="77"/>
      <c r="U26" s="174">
        <v>3721661</v>
      </c>
      <c r="V26" s="77"/>
      <c r="W26" s="174">
        <v>3543527</v>
      </c>
      <c r="X26" s="77"/>
      <c r="Y26" s="174">
        <v>5205280</v>
      </c>
      <c r="Z26" s="77"/>
      <c r="AA26" s="174">
        <v>9737183</v>
      </c>
      <c r="AB26" s="77"/>
      <c r="AC26" s="174">
        <v>8813399</v>
      </c>
      <c r="AD26" s="77"/>
      <c r="AE26" s="174">
        <v>4740207</v>
      </c>
      <c r="AF26" s="174"/>
      <c r="AG26" s="174">
        <v>2954368</v>
      </c>
      <c r="AH26" s="77"/>
      <c r="AI26" s="174">
        <v>548793</v>
      </c>
      <c r="AJ26" s="77"/>
    </row>
    <row r="27" spans="3:36" ht="19.5" x14ac:dyDescent="0.3">
      <c r="C27" s="70"/>
      <c r="D27" s="93" t="s">
        <v>11</v>
      </c>
      <c r="E27" s="67"/>
      <c r="F27" s="67"/>
      <c r="G27" s="148">
        <f t="shared" si="0"/>
        <v>1109465041</v>
      </c>
      <c r="H27" s="67"/>
      <c r="I27" s="220">
        <v>120944433</v>
      </c>
      <c r="J27" s="67"/>
      <c r="K27" s="148">
        <v>97483864</v>
      </c>
      <c r="L27" s="67"/>
      <c r="M27" s="78">
        <v>101293034</v>
      </c>
      <c r="N27" s="78"/>
      <c r="O27" s="78">
        <v>104255491</v>
      </c>
      <c r="P27" s="67"/>
      <c r="Q27" s="95">
        <v>109423598</v>
      </c>
      <c r="R27" s="67"/>
      <c r="S27" s="95">
        <v>100978672</v>
      </c>
      <c r="T27" s="67"/>
      <c r="U27" s="95">
        <v>89166344</v>
      </c>
      <c r="V27" s="67"/>
      <c r="W27" s="95">
        <v>68490258</v>
      </c>
      <c r="X27" s="67"/>
      <c r="Y27" s="95">
        <v>59969923</v>
      </c>
      <c r="Z27" s="67"/>
      <c r="AA27" s="95">
        <v>55352824</v>
      </c>
      <c r="AB27" s="67"/>
      <c r="AC27" s="95">
        <v>52731180</v>
      </c>
      <c r="AD27" s="67"/>
      <c r="AE27" s="95">
        <v>47170973</v>
      </c>
      <c r="AF27" s="95"/>
      <c r="AG27" s="95">
        <v>52654267</v>
      </c>
      <c r="AH27" s="67"/>
      <c r="AI27" s="95">
        <v>49550180</v>
      </c>
      <c r="AJ27" s="67"/>
    </row>
    <row r="28" spans="3:36" ht="19.5" x14ac:dyDescent="0.3">
      <c r="C28" s="70"/>
      <c r="D28" s="99" t="s">
        <v>57</v>
      </c>
      <c r="E28" s="67"/>
      <c r="F28" s="67"/>
      <c r="G28" s="148">
        <f t="shared" si="0"/>
        <v>127752725</v>
      </c>
      <c r="H28" s="67"/>
      <c r="I28" s="220"/>
      <c r="J28" s="67"/>
      <c r="K28" s="148">
        <v>14019371</v>
      </c>
      <c r="L28" s="67"/>
      <c r="M28" s="78">
        <v>14572722</v>
      </c>
      <c r="N28" s="78"/>
      <c r="O28" s="78">
        <v>14934213</v>
      </c>
      <c r="P28" s="67"/>
      <c r="Q28" s="95">
        <v>15471560</v>
      </c>
      <c r="R28" s="67"/>
      <c r="S28" s="95">
        <v>14408015</v>
      </c>
      <c r="T28" s="67"/>
      <c r="U28" s="95">
        <v>13006550</v>
      </c>
      <c r="V28" s="67"/>
      <c r="W28" s="95">
        <v>10040793</v>
      </c>
      <c r="X28" s="67"/>
      <c r="Y28" s="95">
        <v>8774026</v>
      </c>
      <c r="Z28" s="67"/>
      <c r="AA28" s="95">
        <v>8046271</v>
      </c>
      <c r="AB28" s="67"/>
      <c r="AC28" s="95">
        <v>7704895</v>
      </c>
      <c r="AD28" s="67"/>
      <c r="AE28" s="95">
        <v>6774309</v>
      </c>
      <c r="AF28" s="95"/>
      <c r="AG28" s="95"/>
      <c r="AH28" s="67"/>
      <c r="AI28" s="95"/>
      <c r="AJ28" s="67"/>
    </row>
    <row r="29" spans="3:36" ht="19.5" x14ac:dyDescent="0.3">
      <c r="C29" s="70"/>
      <c r="D29" s="93" t="s">
        <v>58</v>
      </c>
      <c r="E29" s="67"/>
      <c r="F29" s="67"/>
      <c r="G29" s="148">
        <f t="shared" si="0"/>
        <v>10410822</v>
      </c>
      <c r="H29" s="67"/>
      <c r="I29" s="220"/>
      <c r="J29" s="67"/>
      <c r="K29" s="148">
        <v>605256</v>
      </c>
      <c r="L29" s="67"/>
      <c r="M29" s="78">
        <v>345581</v>
      </c>
      <c r="N29" s="78"/>
      <c r="O29" s="78">
        <v>366687</v>
      </c>
      <c r="P29" s="67"/>
      <c r="Q29" s="95">
        <v>1387742</v>
      </c>
      <c r="R29" s="67"/>
      <c r="S29" s="95">
        <v>1336091</v>
      </c>
      <c r="T29" s="67"/>
      <c r="U29" s="95">
        <v>1092581</v>
      </c>
      <c r="V29" s="67"/>
      <c r="W29" s="95">
        <v>1341850</v>
      </c>
      <c r="X29" s="67"/>
      <c r="Y29" s="95">
        <v>986673</v>
      </c>
      <c r="Z29" s="67"/>
      <c r="AA29" s="95">
        <v>825702</v>
      </c>
      <c r="AB29" s="67"/>
      <c r="AC29" s="95">
        <v>1092794</v>
      </c>
      <c r="AD29" s="67"/>
      <c r="AE29" s="95">
        <v>1029865</v>
      </c>
      <c r="AF29" s="95"/>
      <c r="AG29" s="95"/>
      <c r="AH29" s="67"/>
      <c r="AI29" s="95"/>
      <c r="AJ29" s="67"/>
    </row>
    <row r="30" spans="3:36" ht="19.5" x14ac:dyDescent="0.3">
      <c r="C30" s="70"/>
      <c r="D30" s="93" t="s">
        <v>148</v>
      </c>
      <c r="E30" s="67"/>
      <c r="F30" s="67"/>
      <c r="G30" s="148">
        <f t="shared" si="0"/>
        <v>10660</v>
      </c>
      <c r="H30" s="67"/>
      <c r="I30" s="220">
        <v>10660</v>
      </c>
      <c r="J30" s="67"/>
      <c r="K30" s="148"/>
      <c r="L30" s="67"/>
      <c r="M30" s="78"/>
      <c r="N30" s="78"/>
      <c r="O30" s="78"/>
      <c r="P30" s="67"/>
      <c r="Q30" s="95"/>
      <c r="R30" s="67"/>
      <c r="S30" s="95"/>
      <c r="T30" s="67"/>
      <c r="U30" s="95"/>
      <c r="V30" s="67"/>
      <c r="W30" s="95"/>
      <c r="X30" s="67"/>
      <c r="Y30" s="95"/>
      <c r="Z30" s="67"/>
      <c r="AA30" s="95"/>
      <c r="AB30" s="67"/>
      <c r="AC30" s="95"/>
      <c r="AD30" s="67"/>
      <c r="AE30" s="95"/>
      <c r="AF30" s="95"/>
      <c r="AG30" s="95"/>
      <c r="AH30" s="67"/>
      <c r="AI30" s="95"/>
      <c r="AJ30" s="67"/>
    </row>
    <row r="31" spans="3:36" ht="19.5" x14ac:dyDescent="0.3">
      <c r="C31" s="70"/>
      <c r="D31" s="93" t="s">
        <v>42</v>
      </c>
      <c r="E31" s="67"/>
      <c r="F31" s="67"/>
      <c r="G31" s="148">
        <f t="shared" si="0"/>
        <v>20217336</v>
      </c>
      <c r="H31" s="67"/>
      <c r="I31" s="220"/>
      <c r="J31" s="67"/>
      <c r="K31" s="148"/>
      <c r="L31" s="67"/>
      <c r="M31" s="78"/>
      <c r="N31" s="78"/>
      <c r="O31" s="78"/>
      <c r="P31" s="67"/>
      <c r="Q31" s="95"/>
      <c r="R31" s="67"/>
      <c r="S31" s="95"/>
      <c r="T31" s="67"/>
      <c r="U31" s="95"/>
      <c r="V31" s="67"/>
      <c r="W31" s="95"/>
      <c r="X31" s="67"/>
      <c r="Y31" s="95"/>
      <c r="Z31" s="67"/>
      <c r="AA31" s="95"/>
      <c r="AB31" s="67"/>
      <c r="AC31" s="95"/>
      <c r="AD31" s="67"/>
      <c r="AE31" s="95">
        <v>20217336</v>
      </c>
      <c r="AF31" s="95"/>
      <c r="AG31" s="95"/>
      <c r="AH31" s="67"/>
      <c r="AI31" s="95"/>
      <c r="AJ31" s="67"/>
    </row>
    <row r="32" spans="3:36" ht="19.5" x14ac:dyDescent="0.3">
      <c r="C32" s="70"/>
      <c r="D32" s="81" t="s">
        <v>12</v>
      </c>
      <c r="E32" s="67"/>
      <c r="F32" s="67"/>
      <c r="G32" s="148">
        <f t="shared" si="0"/>
        <v>186150639</v>
      </c>
      <c r="H32" s="67"/>
      <c r="I32" s="220">
        <v>16756423</v>
      </c>
      <c r="J32" s="67"/>
      <c r="K32" s="148">
        <v>15067892</v>
      </c>
      <c r="L32" s="67"/>
      <c r="M32" s="78">
        <v>13295160</v>
      </c>
      <c r="N32" s="78"/>
      <c r="O32" s="78">
        <v>12454819</v>
      </c>
      <c r="P32" s="67"/>
      <c r="Q32" s="95">
        <v>18668987</v>
      </c>
      <c r="R32" s="67"/>
      <c r="S32" s="95">
        <v>14539306</v>
      </c>
      <c r="T32" s="67"/>
      <c r="U32" s="95">
        <v>19362865</v>
      </c>
      <c r="V32" s="67"/>
      <c r="W32" s="95">
        <v>13550298</v>
      </c>
      <c r="X32" s="67"/>
      <c r="Y32" s="95">
        <v>13098359</v>
      </c>
      <c r="Z32" s="67"/>
      <c r="AA32" s="95">
        <v>15001674</v>
      </c>
      <c r="AB32" s="67"/>
      <c r="AC32" s="95">
        <v>15834521</v>
      </c>
      <c r="AD32" s="67"/>
      <c r="AE32" s="95"/>
      <c r="AF32" s="95"/>
      <c r="AG32" s="95">
        <v>6076868</v>
      </c>
      <c r="AH32" s="67"/>
      <c r="AI32" s="95">
        <v>12443467</v>
      </c>
      <c r="AJ32" s="67"/>
    </row>
    <row r="33" spans="3:37" ht="19.5" x14ac:dyDescent="0.3">
      <c r="C33" s="70"/>
      <c r="D33" s="93" t="s">
        <v>59</v>
      </c>
      <c r="E33" s="67"/>
      <c r="F33" s="67"/>
      <c r="G33" s="148">
        <f t="shared" si="0"/>
        <v>4237354</v>
      </c>
      <c r="H33" s="67"/>
      <c r="I33" s="220">
        <v>401587</v>
      </c>
      <c r="J33" s="67"/>
      <c r="K33" s="148">
        <v>367475</v>
      </c>
      <c r="L33" s="67"/>
      <c r="M33" s="78">
        <v>358280</v>
      </c>
      <c r="N33" s="78"/>
      <c r="O33" s="78">
        <v>330261</v>
      </c>
      <c r="P33" s="67"/>
      <c r="Q33" s="95">
        <v>237237</v>
      </c>
      <c r="R33" s="67"/>
      <c r="S33" s="95">
        <v>202250</v>
      </c>
      <c r="T33" s="67"/>
      <c r="U33" s="95">
        <v>168941</v>
      </c>
      <c r="V33" s="67"/>
      <c r="W33" s="95">
        <v>1756470</v>
      </c>
      <c r="X33" s="67"/>
      <c r="Y33" s="95">
        <v>364993</v>
      </c>
      <c r="Z33" s="67"/>
      <c r="AA33" s="95">
        <v>34493</v>
      </c>
      <c r="AB33" s="67"/>
      <c r="AC33" s="95">
        <v>15367</v>
      </c>
      <c r="AD33" s="67"/>
      <c r="AE33" s="95"/>
      <c r="AF33" s="95"/>
      <c r="AG33" s="95"/>
      <c r="AH33" s="67"/>
      <c r="AI33" s="95"/>
      <c r="AJ33" s="67"/>
    </row>
    <row r="34" spans="3:37" ht="19.5" x14ac:dyDescent="0.3">
      <c r="C34" s="70"/>
      <c r="D34" s="93" t="s">
        <v>13</v>
      </c>
      <c r="E34" s="67"/>
      <c r="F34" s="67"/>
      <c r="G34" s="148">
        <f t="shared" si="0"/>
        <v>93579839</v>
      </c>
      <c r="H34" s="67"/>
      <c r="I34" s="220">
        <v>6462734</v>
      </c>
      <c r="J34" s="67"/>
      <c r="K34" s="148">
        <v>7699540</v>
      </c>
      <c r="L34" s="67"/>
      <c r="M34" s="78">
        <v>8120398</v>
      </c>
      <c r="N34" s="78"/>
      <c r="O34" s="78">
        <v>7939093</v>
      </c>
      <c r="P34" s="67"/>
      <c r="Q34" s="95">
        <v>8086306</v>
      </c>
      <c r="R34" s="67"/>
      <c r="S34" s="95">
        <v>6762072</v>
      </c>
      <c r="T34" s="67"/>
      <c r="U34" s="95">
        <v>5873809</v>
      </c>
      <c r="V34" s="67"/>
      <c r="W34" s="95">
        <v>5680364</v>
      </c>
      <c r="X34" s="67"/>
      <c r="Y34" s="95">
        <v>5579026</v>
      </c>
      <c r="Z34" s="67"/>
      <c r="AA34" s="95">
        <v>3446497</v>
      </c>
      <c r="AB34" s="67"/>
      <c r="AC34" s="95">
        <v>2221670</v>
      </c>
      <c r="AD34" s="67"/>
      <c r="AE34" s="95">
        <v>5193084</v>
      </c>
      <c r="AF34" s="95"/>
      <c r="AG34" s="95">
        <v>15361203</v>
      </c>
      <c r="AH34" s="67"/>
      <c r="AI34" s="95">
        <v>5154043</v>
      </c>
      <c r="AJ34" s="67"/>
    </row>
    <row r="35" spans="3:37" ht="19.5" x14ac:dyDescent="0.3">
      <c r="C35" s="70"/>
      <c r="D35" s="67"/>
      <c r="E35" s="81" t="s">
        <v>14</v>
      </c>
      <c r="F35" s="81"/>
      <c r="G35" s="156">
        <f>SUM(G21:G34)</f>
        <v>1634825485</v>
      </c>
      <c r="H35" s="156"/>
      <c r="I35" s="221">
        <f t="shared" ref="I35:AI35" si="1">SUM(I21:I34)</f>
        <v>150765107</v>
      </c>
      <c r="J35" s="156"/>
      <c r="K35" s="156">
        <f t="shared" si="1"/>
        <v>139436579</v>
      </c>
      <c r="L35" s="156"/>
      <c r="M35" s="156">
        <f t="shared" si="1"/>
        <v>141709068</v>
      </c>
      <c r="N35" s="156"/>
      <c r="O35" s="156">
        <f t="shared" si="1"/>
        <v>143940223</v>
      </c>
      <c r="P35" s="156"/>
      <c r="Q35" s="156">
        <f t="shared" si="1"/>
        <v>157370260</v>
      </c>
      <c r="R35" s="156"/>
      <c r="S35" s="156">
        <f t="shared" si="1"/>
        <v>142470067</v>
      </c>
      <c r="T35" s="156"/>
      <c r="U35" s="156">
        <f t="shared" si="1"/>
        <v>136394608</v>
      </c>
      <c r="V35" s="156"/>
      <c r="W35" s="156">
        <f t="shared" si="1"/>
        <v>107702343</v>
      </c>
      <c r="X35" s="156"/>
      <c r="Y35" s="156">
        <f t="shared" si="1"/>
        <v>96189531</v>
      </c>
      <c r="Z35" s="156"/>
      <c r="AA35" s="156">
        <f t="shared" si="1"/>
        <v>94752651</v>
      </c>
      <c r="AB35" s="156"/>
      <c r="AC35" s="156">
        <f t="shared" si="1"/>
        <v>91476397</v>
      </c>
      <c r="AD35" s="156"/>
      <c r="AE35" s="156">
        <f t="shared" si="1"/>
        <v>87875462</v>
      </c>
      <c r="AF35" s="156"/>
      <c r="AG35" s="156">
        <f t="shared" si="1"/>
        <v>77046706</v>
      </c>
      <c r="AH35" s="156"/>
      <c r="AI35" s="156">
        <f t="shared" si="1"/>
        <v>67696483</v>
      </c>
      <c r="AJ35" s="67"/>
    </row>
    <row r="36" spans="3:37" ht="9" customHeight="1" x14ac:dyDescent="0.3">
      <c r="C36" s="70"/>
      <c r="D36" s="67"/>
      <c r="E36" s="81"/>
      <c r="F36" s="81"/>
      <c r="G36" s="81"/>
      <c r="H36" s="67"/>
      <c r="I36" s="222"/>
      <c r="J36" s="67"/>
      <c r="K36" s="81"/>
      <c r="L36" s="67"/>
      <c r="M36" s="81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81"/>
    </row>
    <row r="37" spans="3:37" ht="19.5" x14ac:dyDescent="0.3">
      <c r="C37" s="175" t="s">
        <v>15</v>
      </c>
      <c r="D37" s="67"/>
      <c r="E37" s="81"/>
      <c r="F37" s="81"/>
      <c r="G37" s="109">
        <f>G18-G35</f>
        <v>-1590478062</v>
      </c>
      <c r="H37" s="67"/>
      <c r="I37" s="223">
        <f>I18-I35</f>
        <v>-150765107</v>
      </c>
      <c r="J37" s="67"/>
      <c r="K37" s="109">
        <f>K18-K35</f>
        <v>-139436579</v>
      </c>
      <c r="L37" s="67"/>
      <c r="M37" s="109">
        <f>M18-M35</f>
        <v>-123052183</v>
      </c>
      <c r="N37" s="67"/>
      <c r="O37" s="109">
        <f>O18-O35</f>
        <v>-127400492</v>
      </c>
      <c r="P37" s="67"/>
      <c r="Q37" s="109">
        <f>Q18-Q35</f>
        <v>-155131899</v>
      </c>
      <c r="R37" s="67"/>
      <c r="S37" s="109">
        <f>S18-S35</f>
        <v>-142470067</v>
      </c>
      <c r="T37" s="67"/>
      <c r="U37" s="109">
        <f>U18-U35</f>
        <v>-136394529</v>
      </c>
      <c r="V37" s="67"/>
      <c r="W37" s="109">
        <f>W18-W35</f>
        <v>-107702343</v>
      </c>
      <c r="X37" s="67"/>
      <c r="Y37" s="109">
        <f>Y18-Y35</f>
        <v>-96189531</v>
      </c>
      <c r="Z37" s="67"/>
      <c r="AA37" s="109">
        <f>AA18-AA35</f>
        <v>-94752651</v>
      </c>
      <c r="AB37" s="67"/>
      <c r="AC37" s="109">
        <f>AC18-AC35</f>
        <v>-91476397</v>
      </c>
      <c r="AD37" s="67"/>
      <c r="AE37" s="109">
        <f>AE18-AE35</f>
        <v>-80963095</v>
      </c>
      <c r="AF37" s="109"/>
      <c r="AG37" s="109">
        <f>AG18-AG35</f>
        <v>-77046706</v>
      </c>
      <c r="AH37" s="67"/>
      <c r="AI37" s="109">
        <f>AI18-AI35</f>
        <v>-67696483</v>
      </c>
      <c r="AJ37" s="67"/>
      <c r="AK37" s="81"/>
    </row>
    <row r="38" spans="3:37" ht="3.75" customHeight="1" x14ac:dyDescent="0.3">
      <c r="C38" s="70"/>
      <c r="D38" s="67"/>
      <c r="E38" s="67"/>
      <c r="F38" s="67"/>
      <c r="G38" s="67"/>
      <c r="H38" s="67"/>
      <c r="I38" s="172"/>
      <c r="J38" s="67"/>
      <c r="K38" s="67"/>
      <c r="L38" s="67"/>
      <c r="M38" s="67"/>
      <c r="N38" s="67"/>
      <c r="O38" s="67"/>
      <c r="P38" s="67"/>
      <c r="Q38" s="148"/>
      <c r="R38" s="67"/>
      <c r="S38" s="148"/>
      <c r="T38" s="67"/>
      <c r="U38" s="148"/>
      <c r="V38" s="67"/>
      <c r="W38" s="148"/>
      <c r="X38" s="67"/>
      <c r="Y38" s="148"/>
      <c r="Z38" s="67"/>
      <c r="AA38" s="148"/>
      <c r="AB38" s="67"/>
      <c r="AC38" s="148"/>
      <c r="AD38" s="67"/>
      <c r="AE38" s="148"/>
      <c r="AF38" s="148"/>
      <c r="AG38" s="148"/>
      <c r="AH38" s="67"/>
      <c r="AI38" s="148"/>
      <c r="AJ38" s="67"/>
    </row>
    <row r="39" spans="3:37" ht="19.5" x14ac:dyDescent="0.3">
      <c r="C39" s="97" t="s">
        <v>63</v>
      </c>
      <c r="D39" s="67"/>
      <c r="E39" s="67"/>
      <c r="F39" s="67"/>
      <c r="G39" s="67"/>
      <c r="H39" s="67"/>
      <c r="I39" s="172"/>
      <c r="J39" s="67"/>
      <c r="K39" s="67"/>
      <c r="L39" s="67"/>
      <c r="M39" s="67"/>
      <c r="N39" s="67"/>
      <c r="O39" s="67"/>
      <c r="P39" s="67"/>
      <c r="Q39" s="148"/>
      <c r="R39" s="67"/>
      <c r="S39" s="148"/>
      <c r="T39" s="67"/>
      <c r="U39" s="148"/>
      <c r="V39" s="67"/>
      <c r="W39" s="148"/>
      <c r="X39" s="67"/>
      <c r="Y39" s="148"/>
      <c r="Z39" s="67"/>
      <c r="AA39" s="148"/>
      <c r="AB39" s="67"/>
      <c r="AC39" s="148"/>
      <c r="AD39" s="67"/>
      <c r="AE39" s="148"/>
      <c r="AF39" s="148"/>
      <c r="AG39" s="148"/>
      <c r="AH39" s="67"/>
      <c r="AI39" s="148"/>
      <c r="AJ39" s="67"/>
    </row>
    <row r="40" spans="3:37" ht="3.75" customHeight="1" x14ac:dyDescent="0.3">
      <c r="C40" s="70"/>
      <c r="D40" s="67"/>
      <c r="E40" s="67"/>
      <c r="F40" s="67"/>
      <c r="G40" s="67"/>
      <c r="H40" s="67"/>
      <c r="I40" s="172"/>
      <c r="J40" s="67"/>
      <c r="K40" s="67"/>
      <c r="L40" s="67"/>
      <c r="M40" s="67"/>
      <c r="N40" s="67"/>
      <c r="O40" s="67"/>
      <c r="P40" s="67"/>
      <c r="Q40" s="148"/>
      <c r="R40" s="67"/>
      <c r="S40" s="148"/>
      <c r="T40" s="67"/>
      <c r="U40" s="148"/>
      <c r="V40" s="67"/>
      <c r="W40" s="148"/>
      <c r="X40" s="67"/>
      <c r="Y40" s="148"/>
      <c r="Z40" s="67"/>
      <c r="AA40" s="148"/>
      <c r="AB40" s="67"/>
      <c r="AC40" s="148"/>
      <c r="AD40" s="67"/>
      <c r="AE40" s="148"/>
      <c r="AF40" s="148"/>
      <c r="AG40" s="148"/>
      <c r="AH40" s="67"/>
      <c r="AI40" s="148"/>
      <c r="AJ40" s="67"/>
    </row>
    <row r="41" spans="3:37" ht="20.25" customHeight="1" x14ac:dyDescent="0.3">
      <c r="C41" s="70"/>
      <c r="D41" s="93" t="s">
        <v>17</v>
      </c>
      <c r="E41" s="67"/>
      <c r="F41" s="67"/>
      <c r="G41" s="148">
        <f>SUM(I41+K41+M41+O41+Q41+S41+U41+W41+Y41+AA41+AC41+AE41+AG41+AI41)</f>
        <v>217732585</v>
      </c>
      <c r="H41" s="67"/>
      <c r="I41" s="220">
        <v>45220413</v>
      </c>
      <c r="J41" s="67"/>
      <c r="K41" s="148">
        <v>23128459</v>
      </c>
      <c r="L41" s="67"/>
      <c r="M41" s="78">
        <v>16153747</v>
      </c>
      <c r="N41" s="78"/>
      <c r="O41" s="78">
        <v>22025201</v>
      </c>
      <c r="P41" s="67"/>
      <c r="Q41" s="95">
        <v>26469840</v>
      </c>
      <c r="R41" s="67"/>
      <c r="S41" s="95">
        <v>21311161</v>
      </c>
      <c r="T41" s="67"/>
      <c r="U41" s="95">
        <v>33333589</v>
      </c>
      <c r="V41" s="67"/>
      <c r="W41" s="95">
        <v>8931348</v>
      </c>
      <c r="X41" s="67"/>
      <c r="Y41" s="95">
        <v>6067628</v>
      </c>
      <c r="Z41" s="67"/>
      <c r="AA41" s="95">
        <v>6679684</v>
      </c>
      <c r="AB41" s="67"/>
      <c r="AC41" s="95">
        <v>3680962</v>
      </c>
      <c r="AD41" s="67"/>
      <c r="AE41" s="95">
        <v>3278961</v>
      </c>
      <c r="AF41" s="95"/>
      <c r="AG41" s="95">
        <v>1196907</v>
      </c>
      <c r="AH41" s="67"/>
      <c r="AI41" s="95">
        <v>254685</v>
      </c>
      <c r="AJ41" s="67"/>
    </row>
    <row r="42" spans="3:37" ht="20.25" customHeight="1" x14ac:dyDescent="0.3">
      <c r="C42" s="70"/>
      <c r="D42" s="81" t="s">
        <v>18</v>
      </c>
      <c r="E42" s="67"/>
      <c r="F42" s="67"/>
      <c r="G42" s="148">
        <f t="shared" ref="G42:G47" si="2">SUM(I42+K42+M42+O42+Q42+S42+U42+W42+Y42+AA42+AC42+AE42+AG42+AI42)</f>
        <v>665561113.10000002</v>
      </c>
      <c r="H42" s="67"/>
      <c r="I42" s="220">
        <v>58202777</v>
      </c>
      <c r="J42" s="67"/>
      <c r="K42" s="148">
        <v>53125295</v>
      </c>
      <c r="L42" s="67"/>
      <c r="M42" s="78">
        <v>53369839</v>
      </c>
      <c r="N42" s="78"/>
      <c r="O42" s="78">
        <v>49234027</v>
      </c>
      <c r="P42" s="67"/>
      <c r="Q42" s="95">
        <v>54698238</v>
      </c>
      <c r="R42" s="67"/>
      <c r="S42" s="95">
        <v>51352856</v>
      </c>
      <c r="T42" s="67"/>
      <c r="U42" s="95">
        <v>52618305</v>
      </c>
      <c r="V42" s="67"/>
      <c r="W42" s="95">
        <v>50119509</v>
      </c>
      <c r="X42" s="67"/>
      <c r="Y42" s="95">
        <v>46256082</v>
      </c>
      <c r="Z42" s="67"/>
      <c r="AA42" s="95">
        <v>49988032</v>
      </c>
      <c r="AB42" s="67"/>
      <c r="AC42" s="95">
        <v>44692729</v>
      </c>
      <c r="AD42" s="67"/>
      <c r="AE42" s="95">
        <v>26141545</v>
      </c>
      <c r="AF42" s="95"/>
      <c r="AG42" s="95">
        <v>40135785</v>
      </c>
      <c r="AH42" s="67"/>
      <c r="AI42" s="95">
        <v>35626094.100000001</v>
      </c>
      <c r="AJ42" s="67"/>
    </row>
    <row r="43" spans="3:37" ht="20.25" customHeight="1" x14ac:dyDescent="0.3">
      <c r="C43" s="70"/>
      <c r="D43" s="81" t="s">
        <v>86</v>
      </c>
      <c r="E43" s="67"/>
      <c r="F43" s="67"/>
      <c r="G43" s="148">
        <f t="shared" si="2"/>
        <v>279920</v>
      </c>
      <c r="H43" s="67"/>
      <c r="I43" s="220"/>
      <c r="J43" s="67"/>
      <c r="K43" s="148"/>
      <c r="L43" s="67"/>
      <c r="M43" s="78"/>
      <c r="N43" s="78"/>
      <c r="O43" s="78"/>
      <c r="P43" s="67"/>
      <c r="Q43" s="95"/>
      <c r="R43" s="67"/>
      <c r="S43" s="95"/>
      <c r="T43" s="67"/>
      <c r="U43" s="95"/>
      <c r="V43" s="67"/>
      <c r="W43" s="95"/>
      <c r="X43" s="67"/>
      <c r="Y43" s="95"/>
      <c r="Z43" s="67"/>
      <c r="AA43" s="95"/>
      <c r="AB43" s="67"/>
      <c r="AC43" s="95"/>
      <c r="AD43" s="67"/>
      <c r="AE43" s="95"/>
      <c r="AF43" s="95"/>
      <c r="AG43" s="95">
        <v>271583</v>
      </c>
      <c r="AH43" s="67"/>
      <c r="AI43" s="95">
        <v>8337</v>
      </c>
      <c r="AJ43" s="67"/>
    </row>
    <row r="44" spans="3:37" ht="20.25" customHeight="1" x14ac:dyDescent="0.3">
      <c r="C44" s="70"/>
      <c r="D44" s="93" t="s">
        <v>66</v>
      </c>
      <c r="E44" s="67"/>
      <c r="F44" s="67"/>
      <c r="G44" s="148">
        <f t="shared" si="2"/>
        <v>239178</v>
      </c>
      <c r="H44" s="67"/>
      <c r="I44" s="220"/>
      <c r="J44" s="67"/>
      <c r="K44" s="148"/>
      <c r="L44" s="67"/>
      <c r="M44" s="78"/>
      <c r="N44" s="78"/>
      <c r="O44" s="78"/>
      <c r="P44" s="67"/>
      <c r="Q44" s="95"/>
      <c r="R44" s="67"/>
      <c r="S44" s="95"/>
      <c r="T44" s="67"/>
      <c r="U44" s="95"/>
      <c r="V44" s="67"/>
      <c r="W44" s="95"/>
      <c r="X44" s="67"/>
      <c r="Y44" s="95"/>
      <c r="Z44" s="67"/>
      <c r="AA44" s="95"/>
      <c r="AB44" s="67"/>
      <c r="AC44" s="95"/>
      <c r="AD44" s="67"/>
      <c r="AE44" s="95">
        <v>239178</v>
      </c>
      <c r="AF44" s="95"/>
      <c r="AG44" s="95"/>
      <c r="AH44" s="67"/>
      <c r="AI44" s="95"/>
      <c r="AJ44" s="67"/>
    </row>
    <row r="45" spans="3:37" ht="20.25" customHeight="1" x14ac:dyDescent="0.3">
      <c r="C45" s="70"/>
      <c r="D45" s="93" t="s">
        <v>41</v>
      </c>
      <c r="E45" s="67"/>
      <c r="F45" s="67"/>
      <c r="G45" s="148">
        <f t="shared" si="2"/>
        <v>4889130</v>
      </c>
      <c r="H45" s="67"/>
      <c r="I45" s="220"/>
      <c r="J45" s="67"/>
      <c r="K45" s="148">
        <v>606948</v>
      </c>
      <c r="L45" s="67"/>
      <c r="M45" s="78">
        <v>5700</v>
      </c>
      <c r="N45" s="78"/>
      <c r="O45" s="78">
        <v>292027</v>
      </c>
      <c r="P45" s="67"/>
      <c r="Q45" s="95"/>
      <c r="R45" s="67"/>
      <c r="S45" s="95"/>
      <c r="T45" s="67"/>
      <c r="U45" s="95"/>
      <c r="V45" s="67"/>
      <c r="W45" s="95">
        <v>377563</v>
      </c>
      <c r="X45" s="67"/>
      <c r="Y45" s="95">
        <v>1127590</v>
      </c>
      <c r="Z45" s="67"/>
      <c r="AA45" s="95">
        <v>1567000</v>
      </c>
      <c r="AB45" s="67"/>
      <c r="AC45" s="95">
        <v>776645</v>
      </c>
      <c r="AD45" s="67"/>
      <c r="AE45" s="95">
        <v>135657</v>
      </c>
      <c r="AF45" s="95"/>
      <c r="AG45" s="95"/>
      <c r="AH45" s="67"/>
      <c r="AI45" s="95"/>
      <c r="AJ45" s="67"/>
    </row>
    <row r="46" spans="3:37" ht="20.25" customHeight="1" x14ac:dyDescent="0.3">
      <c r="C46" s="70"/>
      <c r="D46" s="93" t="s">
        <v>67</v>
      </c>
      <c r="E46" s="67"/>
      <c r="F46" s="67"/>
      <c r="G46" s="148">
        <f t="shared" si="2"/>
        <v>732279</v>
      </c>
      <c r="H46" s="67"/>
      <c r="I46" s="220"/>
      <c r="J46" s="67"/>
      <c r="K46" s="148"/>
      <c r="L46" s="67"/>
      <c r="M46" s="78"/>
      <c r="N46" s="78"/>
      <c r="O46" s="78"/>
      <c r="P46" s="67"/>
      <c r="Q46" s="95"/>
      <c r="R46" s="67"/>
      <c r="S46" s="95"/>
      <c r="T46" s="67"/>
      <c r="U46" s="95"/>
      <c r="V46" s="67"/>
      <c r="W46" s="95"/>
      <c r="X46" s="67"/>
      <c r="Y46" s="95"/>
      <c r="Z46" s="67"/>
      <c r="AA46" s="95"/>
      <c r="AB46" s="67"/>
      <c r="AC46" s="95"/>
      <c r="AD46" s="67"/>
      <c r="AE46" s="95">
        <v>732279</v>
      </c>
      <c r="AF46" s="95"/>
      <c r="AG46" s="95"/>
      <c r="AH46" s="67"/>
      <c r="AI46" s="95"/>
      <c r="AJ46" s="67"/>
    </row>
    <row r="47" spans="3:37" ht="20.25" customHeight="1" x14ac:dyDescent="0.3">
      <c r="C47" s="70"/>
      <c r="D47" s="81" t="s">
        <v>87</v>
      </c>
      <c r="E47" s="67"/>
      <c r="F47" s="67"/>
      <c r="G47" s="158">
        <f t="shared" si="2"/>
        <v>229415006</v>
      </c>
      <c r="H47" s="67"/>
      <c r="I47" s="218">
        <v>36287864</v>
      </c>
      <c r="J47" s="67"/>
      <c r="K47" s="158">
        <v>33021298</v>
      </c>
      <c r="L47" s="67"/>
      <c r="M47" s="82">
        <v>9080570</v>
      </c>
      <c r="N47" s="78"/>
      <c r="O47" s="82">
        <v>7672908</v>
      </c>
      <c r="P47" s="67"/>
      <c r="Q47" s="95">
        <v>25262904</v>
      </c>
      <c r="R47" s="67"/>
      <c r="S47" s="95">
        <v>25227971</v>
      </c>
      <c r="T47" s="67"/>
      <c r="U47" s="95">
        <v>21813744</v>
      </c>
      <c r="V47" s="67"/>
      <c r="W47" s="95">
        <v>17244998</v>
      </c>
      <c r="X47" s="67"/>
      <c r="Y47" s="95">
        <v>15307508</v>
      </c>
      <c r="Z47" s="67"/>
      <c r="AA47" s="95">
        <v>10438418</v>
      </c>
      <c r="AB47" s="67"/>
      <c r="AC47" s="95">
        <v>18126913</v>
      </c>
      <c r="AD47" s="67"/>
      <c r="AE47" s="95"/>
      <c r="AF47" s="95"/>
      <c r="AG47" s="83">
        <v>5854909</v>
      </c>
      <c r="AH47" s="67"/>
      <c r="AI47" s="83">
        <v>4075001</v>
      </c>
      <c r="AJ47" s="67"/>
    </row>
    <row r="48" spans="3:37" ht="6" customHeight="1" x14ac:dyDescent="0.3">
      <c r="C48" s="70"/>
      <c r="D48" s="67"/>
      <c r="E48" s="67"/>
      <c r="F48" s="67"/>
      <c r="G48" s="67"/>
      <c r="H48" s="67"/>
      <c r="I48" s="172"/>
      <c r="J48" s="67"/>
      <c r="K48" s="67"/>
      <c r="L48" s="67"/>
      <c r="M48" s="67"/>
      <c r="N48" s="67"/>
      <c r="O48" s="67"/>
      <c r="P48" s="67"/>
      <c r="Q48" s="156"/>
      <c r="R48" s="67"/>
      <c r="S48" s="156"/>
      <c r="T48" s="67"/>
      <c r="U48" s="156"/>
      <c r="V48" s="67"/>
      <c r="W48" s="156"/>
      <c r="X48" s="67"/>
      <c r="Y48" s="156"/>
      <c r="Z48" s="67"/>
      <c r="AA48" s="156"/>
      <c r="AB48" s="67"/>
      <c r="AC48" s="156"/>
      <c r="AD48" s="67"/>
      <c r="AE48" s="156"/>
      <c r="AF48" s="95"/>
      <c r="AG48" s="156"/>
      <c r="AH48" s="67"/>
      <c r="AI48" s="95"/>
      <c r="AJ48" s="67"/>
    </row>
    <row r="49" spans="3:36" ht="19.5" x14ac:dyDescent="0.3">
      <c r="C49" s="70"/>
      <c r="D49" s="67"/>
      <c r="E49" s="81" t="s">
        <v>19</v>
      </c>
      <c r="F49" s="81"/>
      <c r="G49" s="83">
        <f>+G41+G42+G43-G44-G45-G46+G47</f>
        <v>1107128037.0999999</v>
      </c>
      <c r="H49" s="67"/>
      <c r="I49" s="224">
        <f>+I41+I42+I43-I44-I45-I46+I47</f>
        <v>139711054</v>
      </c>
      <c r="J49" s="67"/>
      <c r="K49" s="83">
        <f>+K41+K42+K43-K44-K45-K46+K47</f>
        <v>108668104</v>
      </c>
      <c r="L49" s="67"/>
      <c r="M49" s="83">
        <f>+M41+M42+M43-M44-M45-M46+M47</f>
        <v>78598456</v>
      </c>
      <c r="N49" s="67"/>
      <c r="O49" s="83">
        <f>+O41+O42+O43-O44-O45-O46+O47</f>
        <v>78640109</v>
      </c>
      <c r="P49" s="67"/>
      <c r="Q49" s="83">
        <f>+Q41+Q42+Q43-Q44-Q45-Q46+Q47</f>
        <v>106430982</v>
      </c>
      <c r="R49" s="67"/>
      <c r="S49" s="83">
        <f>+S41+S42+S43-S44-S45-S46+S47</f>
        <v>97891988</v>
      </c>
      <c r="T49" s="67"/>
      <c r="U49" s="83">
        <f>+U41+U42+U43-U44-U45-U46+U47</f>
        <v>107765638</v>
      </c>
      <c r="V49" s="67"/>
      <c r="W49" s="83">
        <f>+W41+W42+W43-W44-W45-W46+W47</f>
        <v>75918292</v>
      </c>
      <c r="X49" s="67"/>
      <c r="Y49" s="83">
        <f>+Y41+Y42+Y43-Y44-Y45-Y46+Y47</f>
        <v>66503628</v>
      </c>
      <c r="Z49" s="67"/>
      <c r="AA49" s="83">
        <f>+AA41+AA42+AA43-AA44-AA45-AA46+AA47</f>
        <v>65539134</v>
      </c>
      <c r="AB49" s="67"/>
      <c r="AC49" s="83">
        <f>+AC41+AC42+AC43-AC44-AC45-AC46+AC47</f>
        <v>65723959</v>
      </c>
      <c r="AD49" s="67"/>
      <c r="AE49" s="83">
        <f>+AE41+AE42+AE43-AE44-AE45-AE46+AE47</f>
        <v>28313392</v>
      </c>
      <c r="AF49" s="95"/>
      <c r="AG49" s="83">
        <f>+AG41+AG42+AG43-AG44-AG45-AG46+AG47</f>
        <v>47459184</v>
      </c>
      <c r="AH49" s="67"/>
      <c r="AI49" s="83">
        <f>+AI41+AI42+AI43-AI44-AI45-AI46+AI47</f>
        <v>39964117.100000001</v>
      </c>
      <c r="AJ49" s="67"/>
    </row>
    <row r="50" spans="3:36" ht="9" customHeight="1" x14ac:dyDescent="0.3">
      <c r="C50" s="70"/>
      <c r="D50" s="67"/>
      <c r="E50" s="67"/>
      <c r="F50" s="67"/>
      <c r="G50" s="67"/>
      <c r="H50" s="67"/>
      <c r="I50" s="172"/>
      <c r="J50" s="67"/>
      <c r="K50" s="67"/>
      <c r="L50" s="67"/>
      <c r="M50" s="67"/>
      <c r="N50" s="67"/>
      <c r="O50" s="67"/>
      <c r="P50" s="67"/>
      <c r="Q50" s="148"/>
      <c r="R50" s="67"/>
      <c r="S50" s="148"/>
      <c r="T50" s="67"/>
      <c r="U50" s="148"/>
      <c r="V50" s="67"/>
      <c r="W50" s="148"/>
      <c r="X50" s="67"/>
      <c r="Y50" s="148"/>
      <c r="Z50" s="67"/>
      <c r="AA50" s="148"/>
      <c r="AB50" s="67"/>
      <c r="AC50" s="148"/>
      <c r="AD50" s="67"/>
      <c r="AE50" s="148"/>
      <c r="AF50" s="148"/>
      <c r="AG50" s="148"/>
      <c r="AH50" s="67"/>
      <c r="AI50" s="148"/>
      <c r="AJ50" s="67"/>
    </row>
    <row r="51" spans="3:36" ht="19.5" x14ac:dyDescent="0.3">
      <c r="C51" s="70"/>
      <c r="D51" s="88" t="s">
        <v>20</v>
      </c>
      <c r="E51" s="81"/>
      <c r="F51" s="81"/>
      <c r="G51" s="109">
        <f>G37+G49</f>
        <v>-483350024.9000001</v>
      </c>
      <c r="H51" s="67"/>
      <c r="I51" s="223">
        <f>I37+I49</f>
        <v>-11054053</v>
      </c>
      <c r="J51" s="67"/>
      <c r="K51" s="109">
        <f>K37+K49</f>
        <v>-30768475</v>
      </c>
      <c r="L51" s="67"/>
      <c r="M51" s="109">
        <f>M37+M49</f>
        <v>-44453727</v>
      </c>
      <c r="N51" s="67"/>
      <c r="O51" s="109">
        <f>O37+O49</f>
        <v>-48760383</v>
      </c>
      <c r="P51" s="67"/>
      <c r="Q51" s="109">
        <f>Q37+Q49</f>
        <v>-48700917</v>
      </c>
      <c r="R51" s="67"/>
      <c r="S51" s="109">
        <f>S37+S49</f>
        <v>-44578079</v>
      </c>
      <c r="T51" s="67"/>
      <c r="U51" s="109">
        <f>U37+U49</f>
        <v>-28628891</v>
      </c>
      <c r="V51" s="67"/>
      <c r="W51" s="109">
        <f>W37+W49</f>
        <v>-31784051</v>
      </c>
      <c r="X51" s="67"/>
      <c r="Y51" s="109">
        <f>Y37+Y49</f>
        <v>-29685903</v>
      </c>
      <c r="Z51" s="67"/>
      <c r="AA51" s="109">
        <f>AA37+AA49</f>
        <v>-29213517</v>
      </c>
      <c r="AB51" s="67"/>
      <c r="AC51" s="109">
        <f>AC37+AC49</f>
        <v>-25752438</v>
      </c>
      <c r="AD51" s="67"/>
      <c r="AE51" s="109">
        <f>AE37+AE49</f>
        <v>-52649703</v>
      </c>
      <c r="AF51" s="109"/>
      <c r="AG51" s="109">
        <f>AG37+AG49</f>
        <v>-29587522</v>
      </c>
      <c r="AH51" s="67"/>
      <c r="AI51" s="109">
        <f>AI37+AI49</f>
        <v>-27732365.899999999</v>
      </c>
      <c r="AJ51" s="67"/>
    </row>
    <row r="52" spans="3:36" ht="6" customHeight="1" x14ac:dyDescent="0.3">
      <c r="C52" s="70"/>
      <c r="D52" s="67"/>
      <c r="E52" s="67"/>
      <c r="F52" s="67"/>
      <c r="G52" s="67"/>
      <c r="H52" s="67"/>
      <c r="I52" s="172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</row>
    <row r="53" spans="3:36" ht="19.5" x14ac:dyDescent="0.3">
      <c r="C53" s="97" t="s">
        <v>21</v>
      </c>
      <c r="D53" s="67"/>
      <c r="E53" s="67"/>
      <c r="F53" s="67"/>
      <c r="G53" s="67"/>
      <c r="H53" s="67"/>
      <c r="I53" s="172"/>
      <c r="J53" s="67"/>
      <c r="K53" s="67"/>
      <c r="L53" s="67"/>
      <c r="M53" s="67"/>
      <c r="N53" s="67"/>
      <c r="O53" s="67"/>
      <c r="P53" s="67"/>
      <c r="Q53" s="148"/>
      <c r="R53" s="67"/>
      <c r="S53" s="148"/>
      <c r="T53" s="67"/>
      <c r="U53" s="148"/>
      <c r="V53" s="67"/>
      <c r="W53" s="148"/>
      <c r="X53" s="67"/>
      <c r="Y53" s="148"/>
      <c r="Z53" s="67"/>
      <c r="AA53" s="148"/>
      <c r="AB53" s="67"/>
      <c r="AC53" s="148"/>
      <c r="AD53" s="67"/>
      <c r="AE53" s="148"/>
      <c r="AF53" s="148"/>
      <c r="AG53" s="148"/>
      <c r="AH53" s="67"/>
      <c r="AI53" s="148"/>
      <c r="AJ53" s="67"/>
    </row>
    <row r="54" spans="3:36" ht="19.5" x14ac:dyDescent="0.3">
      <c r="C54" s="70"/>
      <c r="D54" s="93" t="s">
        <v>22</v>
      </c>
      <c r="E54" s="67"/>
      <c r="F54" s="67"/>
      <c r="G54" s="158">
        <f>SUM(I54+K54+M54+O54+Q54+S54+U54+W54+Y54+AA54+AC54+AE54+AG54+AI54)</f>
        <v>1499903821</v>
      </c>
      <c r="H54" s="67"/>
      <c r="I54" s="218">
        <v>140935009</v>
      </c>
      <c r="J54" s="67"/>
      <c r="K54" s="158">
        <v>145132217</v>
      </c>
      <c r="L54" s="67"/>
      <c r="M54" s="158">
        <v>140157585</v>
      </c>
      <c r="N54" s="67"/>
      <c r="O54" s="105">
        <v>123276425</v>
      </c>
      <c r="P54" s="67"/>
      <c r="Q54" s="95">
        <v>136009551</v>
      </c>
      <c r="R54" s="67"/>
      <c r="S54" s="95">
        <v>128064768</v>
      </c>
      <c r="T54" s="67"/>
      <c r="U54" s="95">
        <v>96228690</v>
      </c>
      <c r="V54" s="67"/>
      <c r="W54" s="95">
        <v>93894532</v>
      </c>
      <c r="X54" s="67"/>
      <c r="Y54" s="95">
        <v>94796220</v>
      </c>
      <c r="Z54" s="67"/>
      <c r="AA54" s="95">
        <v>134559194</v>
      </c>
      <c r="AB54" s="67"/>
      <c r="AC54" s="95">
        <v>69926214</v>
      </c>
      <c r="AD54" s="67"/>
      <c r="AE54" s="95">
        <v>69934103</v>
      </c>
      <c r="AF54" s="95"/>
      <c r="AG54" s="95">
        <v>66359824</v>
      </c>
      <c r="AH54" s="67"/>
      <c r="AI54" s="83">
        <v>60629489</v>
      </c>
      <c r="AJ54" s="67"/>
    </row>
    <row r="55" spans="3:36" ht="10.5" customHeight="1" x14ac:dyDescent="0.3">
      <c r="C55" s="70"/>
      <c r="D55" s="93"/>
      <c r="E55" s="67"/>
      <c r="F55" s="67"/>
      <c r="G55" s="156"/>
      <c r="H55" s="67"/>
      <c r="I55" s="225"/>
      <c r="J55" s="67"/>
      <c r="K55" s="179"/>
      <c r="L55" s="67"/>
      <c r="M55" s="179"/>
      <c r="N55" s="67"/>
      <c r="O55" s="181"/>
      <c r="P55" s="67"/>
      <c r="Q55" s="156"/>
      <c r="R55" s="67"/>
      <c r="S55" s="156"/>
      <c r="T55" s="67"/>
      <c r="U55" s="156"/>
      <c r="V55" s="67"/>
      <c r="W55" s="156"/>
      <c r="X55" s="67"/>
      <c r="Y55" s="156"/>
      <c r="Z55" s="67"/>
      <c r="AA55" s="156"/>
      <c r="AB55" s="67"/>
      <c r="AC55" s="156"/>
      <c r="AD55" s="67"/>
      <c r="AE55" s="156"/>
      <c r="AF55" s="95"/>
      <c r="AG55" s="156"/>
      <c r="AH55" s="67"/>
      <c r="AI55" s="156"/>
      <c r="AJ55" s="67"/>
    </row>
    <row r="56" spans="3:36" ht="19.5" x14ac:dyDescent="0.3">
      <c r="C56" s="70"/>
      <c r="D56" s="102" t="s">
        <v>23</v>
      </c>
      <c r="E56" s="67"/>
      <c r="F56" s="67"/>
      <c r="G56" s="109">
        <f>G51+G54</f>
        <v>1016553796.0999999</v>
      </c>
      <c r="H56" s="67"/>
      <c r="I56" s="223">
        <f>I51+I54</f>
        <v>129880956</v>
      </c>
      <c r="J56" s="67"/>
      <c r="K56" s="109">
        <f>K51+K54</f>
        <v>114363742</v>
      </c>
      <c r="L56" s="67"/>
      <c r="M56" s="109">
        <f>M51+M54</f>
        <v>95703858</v>
      </c>
      <c r="N56" s="67"/>
      <c r="O56" s="109">
        <f>O51+O54</f>
        <v>74516042</v>
      </c>
      <c r="P56" s="67"/>
      <c r="Q56" s="109">
        <f>Q51+Q54</f>
        <v>87308634</v>
      </c>
      <c r="R56" s="67"/>
      <c r="S56" s="109">
        <f>S51+S54</f>
        <v>83486689</v>
      </c>
      <c r="T56" s="67"/>
      <c r="U56" s="109">
        <f>U51+U54</f>
        <v>67599799</v>
      </c>
      <c r="V56" s="67"/>
      <c r="W56" s="109">
        <f>W51+W54</f>
        <v>62110481</v>
      </c>
      <c r="X56" s="67"/>
      <c r="Y56" s="109">
        <f>Y51+Y54</f>
        <v>65110317</v>
      </c>
      <c r="Z56" s="67"/>
      <c r="AA56" s="109">
        <f>AA51+AA54</f>
        <v>105345677</v>
      </c>
      <c r="AB56" s="67"/>
      <c r="AC56" s="109">
        <f>AC51+AC54</f>
        <v>44173776</v>
      </c>
      <c r="AD56" s="67"/>
      <c r="AE56" s="109">
        <f>AE51+AE54</f>
        <v>17284400</v>
      </c>
      <c r="AF56" s="109"/>
      <c r="AG56" s="109">
        <f>AG51+AG54</f>
        <v>36772302</v>
      </c>
      <c r="AH56" s="67"/>
      <c r="AI56" s="109">
        <f>AI51+AI54</f>
        <v>32897123.100000001</v>
      </c>
      <c r="AJ56" s="67"/>
    </row>
    <row r="57" spans="3:36" ht="10.5" customHeight="1" x14ac:dyDescent="0.3">
      <c r="C57" s="70"/>
      <c r="D57" s="93"/>
      <c r="E57" s="67"/>
      <c r="F57" s="67"/>
      <c r="G57" s="67"/>
      <c r="H57" s="67"/>
      <c r="I57" s="172"/>
      <c r="J57" s="67"/>
      <c r="K57" s="67"/>
      <c r="L57" s="67"/>
      <c r="M57" s="67"/>
      <c r="N57" s="67"/>
      <c r="O57" s="67"/>
      <c r="P57" s="67"/>
      <c r="Q57" s="121"/>
      <c r="R57" s="67"/>
      <c r="S57" s="121"/>
      <c r="T57" s="67"/>
      <c r="U57" s="121"/>
      <c r="V57" s="67"/>
      <c r="W57" s="121"/>
      <c r="X57" s="67"/>
      <c r="Y57" s="121"/>
      <c r="Z57" s="67"/>
      <c r="AA57" s="121"/>
      <c r="AB57" s="67"/>
      <c r="AC57" s="121"/>
      <c r="AD57" s="67"/>
      <c r="AE57" s="121"/>
      <c r="AF57" s="121"/>
      <c r="AG57" s="121"/>
      <c r="AH57" s="67"/>
      <c r="AI57" s="121"/>
      <c r="AJ57" s="67"/>
    </row>
    <row r="58" spans="3:36" ht="8.25" customHeight="1" x14ac:dyDescent="0.3">
      <c r="C58" s="114"/>
      <c r="D58" s="93"/>
      <c r="E58" s="67"/>
      <c r="F58" s="67"/>
      <c r="G58" s="67"/>
      <c r="H58" s="67"/>
      <c r="I58" s="172"/>
      <c r="J58" s="67"/>
      <c r="K58" s="67"/>
      <c r="L58" s="67"/>
      <c r="M58" s="67"/>
      <c r="N58" s="67"/>
      <c r="O58" s="67"/>
      <c r="P58" s="67"/>
      <c r="Q58" s="121"/>
      <c r="R58" s="67"/>
      <c r="S58" s="121"/>
      <c r="T58" s="67"/>
      <c r="U58" s="121"/>
      <c r="V58" s="67"/>
      <c r="W58" s="121"/>
      <c r="X58" s="67"/>
      <c r="Y58" s="121"/>
      <c r="Z58" s="67"/>
      <c r="AA58" s="121"/>
      <c r="AB58" s="67"/>
      <c r="AC58" s="121"/>
      <c r="AD58" s="67"/>
      <c r="AE58" s="121"/>
      <c r="AF58" s="121"/>
      <c r="AG58" s="121"/>
      <c r="AH58" s="67"/>
      <c r="AI58" s="121"/>
      <c r="AJ58" s="67"/>
    </row>
    <row r="59" spans="3:36" ht="19.5" x14ac:dyDescent="0.3">
      <c r="C59" s="97" t="s">
        <v>24</v>
      </c>
      <c r="D59" s="93"/>
      <c r="E59" s="67"/>
      <c r="F59" s="67"/>
      <c r="G59" s="67"/>
      <c r="H59" s="67"/>
      <c r="I59" s="172"/>
      <c r="J59" s="67"/>
      <c r="K59" s="67"/>
      <c r="L59" s="67"/>
      <c r="M59" s="67"/>
      <c r="N59" s="67"/>
      <c r="O59" s="67"/>
      <c r="P59" s="67"/>
      <c r="Q59" s="95"/>
      <c r="R59" s="67"/>
      <c r="S59" s="95"/>
      <c r="T59" s="67"/>
      <c r="U59" s="95"/>
      <c r="V59" s="67"/>
      <c r="W59" s="95"/>
      <c r="X59" s="67"/>
      <c r="Y59" s="95"/>
      <c r="Z59" s="67"/>
      <c r="AA59" s="95"/>
      <c r="AB59" s="67"/>
      <c r="AC59" s="95"/>
      <c r="AD59" s="67"/>
      <c r="AE59" s="95"/>
      <c r="AF59" s="95"/>
      <c r="AG59" s="95"/>
      <c r="AH59" s="67"/>
      <c r="AI59" s="95"/>
      <c r="AJ59" s="67"/>
    </row>
    <row r="60" spans="3:36" ht="19.5" x14ac:dyDescent="0.3">
      <c r="C60" s="97"/>
      <c r="D60" s="81" t="s">
        <v>81</v>
      </c>
      <c r="E60" s="67"/>
      <c r="F60" s="67"/>
      <c r="G60" s="219">
        <f t="shared" ref="G60:G67" si="3">SUM(I60+K60+M60+O60+Q60+S60+U60+W60+Y60+AA60+AC60+AE60+AG60+AI60)</f>
        <v>32832324</v>
      </c>
      <c r="H60" s="67"/>
      <c r="I60" s="98">
        <f>4168686+294484+22188</f>
        <v>4485358</v>
      </c>
      <c r="J60" s="78"/>
      <c r="K60" s="78">
        <v>447042</v>
      </c>
      <c r="L60" s="78"/>
      <c r="M60" s="78">
        <v>628175</v>
      </c>
      <c r="N60" s="78"/>
      <c r="O60" s="78">
        <v>3728591</v>
      </c>
      <c r="P60" s="67"/>
      <c r="Q60" s="95">
        <v>4011134</v>
      </c>
      <c r="R60" s="67"/>
      <c r="S60" s="95">
        <v>8409165</v>
      </c>
      <c r="T60" s="67"/>
      <c r="U60" s="95">
        <v>5304803</v>
      </c>
      <c r="V60" s="67"/>
      <c r="W60" s="95">
        <v>551466</v>
      </c>
      <c r="X60" s="67"/>
      <c r="Y60" s="95">
        <v>5235920</v>
      </c>
      <c r="Z60" s="67"/>
      <c r="AA60" s="95"/>
      <c r="AB60" s="67"/>
      <c r="AC60" s="95"/>
      <c r="AD60" s="67"/>
      <c r="AE60" s="95">
        <v>30670</v>
      </c>
      <c r="AF60" s="95"/>
      <c r="AG60" s="95"/>
      <c r="AH60" s="67"/>
      <c r="AI60" s="95"/>
      <c r="AJ60" s="67"/>
    </row>
    <row r="61" spans="3:36" ht="19.5" x14ac:dyDescent="0.3">
      <c r="C61" s="97"/>
      <c r="D61" s="93" t="s">
        <v>40</v>
      </c>
      <c r="E61" s="67"/>
      <c r="F61" s="67"/>
      <c r="G61" s="219">
        <f t="shared" si="3"/>
        <v>49895</v>
      </c>
      <c r="H61" s="67"/>
      <c r="I61" s="98"/>
      <c r="J61" s="78"/>
      <c r="K61" s="78"/>
      <c r="L61" s="78"/>
      <c r="M61" s="78"/>
      <c r="N61" s="78"/>
      <c r="O61" s="78"/>
      <c r="P61" s="67"/>
      <c r="Q61" s="95"/>
      <c r="R61" s="67"/>
      <c r="S61" s="95"/>
      <c r="T61" s="67"/>
      <c r="U61" s="95"/>
      <c r="V61" s="67"/>
      <c r="W61" s="95"/>
      <c r="X61" s="67"/>
      <c r="Y61" s="95">
        <v>49895</v>
      </c>
      <c r="Z61" s="67"/>
      <c r="AA61" s="95"/>
      <c r="AB61" s="67"/>
      <c r="AC61" s="95"/>
      <c r="AD61" s="67"/>
      <c r="AE61" s="95"/>
      <c r="AF61" s="95"/>
      <c r="AG61" s="95"/>
      <c r="AH61" s="67"/>
      <c r="AI61" s="95"/>
      <c r="AJ61" s="67"/>
    </row>
    <row r="62" spans="3:36" ht="19.5" hidden="1" x14ac:dyDescent="0.3">
      <c r="C62" s="97"/>
      <c r="D62" s="81" t="s">
        <v>82</v>
      </c>
      <c r="E62" s="67"/>
      <c r="F62" s="67"/>
      <c r="G62" s="219">
        <f t="shared" si="3"/>
        <v>0</v>
      </c>
      <c r="H62" s="67"/>
      <c r="I62" s="98"/>
      <c r="J62" s="78"/>
      <c r="K62" s="78"/>
      <c r="L62" s="78"/>
      <c r="M62" s="78"/>
      <c r="N62" s="78"/>
      <c r="O62" s="78"/>
      <c r="P62" s="67"/>
      <c r="Q62" s="95"/>
      <c r="R62" s="67"/>
      <c r="S62" s="95"/>
      <c r="T62" s="67"/>
      <c r="U62" s="95"/>
      <c r="V62" s="67"/>
      <c r="W62" s="95"/>
      <c r="X62" s="67"/>
      <c r="Y62" s="95"/>
      <c r="Z62" s="67"/>
      <c r="AA62" s="95"/>
      <c r="AB62" s="67"/>
      <c r="AC62" s="95"/>
      <c r="AD62" s="67"/>
      <c r="AE62" s="95"/>
      <c r="AF62" s="95"/>
      <c r="AG62" s="95"/>
      <c r="AH62" s="67"/>
      <c r="AI62" s="95"/>
      <c r="AJ62" s="67"/>
    </row>
    <row r="63" spans="3:36" ht="19.5" hidden="1" x14ac:dyDescent="0.3">
      <c r="C63" s="97"/>
      <c r="D63" s="81" t="s">
        <v>83</v>
      </c>
      <c r="E63" s="67"/>
      <c r="F63" s="67"/>
      <c r="G63" s="219">
        <f t="shared" si="3"/>
        <v>0</v>
      </c>
      <c r="H63" s="67"/>
      <c r="I63" s="98"/>
      <c r="J63" s="78"/>
      <c r="K63" s="78"/>
      <c r="L63" s="78"/>
      <c r="M63" s="78"/>
      <c r="N63" s="78"/>
      <c r="O63" s="78"/>
      <c r="P63" s="67"/>
      <c r="Q63" s="95"/>
      <c r="R63" s="67"/>
      <c r="S63" s="95"/>
      <c r="T63" s="67"/>
      <c r="U63" s="95"/>
      <c r="V63" s="67"/>
      <c r="W63" s="95"/>
      <c r="X63" s="67"/>
      <c r="Y63" s="95"/>
      <c r="Z63" s="67"/>
      <c r="AA63" s="95"/>
      <c r="AB63" s="67"/>
      <c r="AC63" s="95"/>
      <c r="AD63" s="67"/>
      <c r="AE63" s="95"/>
      <c r="AF63" s="95"/>
      <c r="AG63" s="95"/>
      <c r="AH63" s="67"/>
      <c r="AI63" s="95"/>
      <c r="AJ63" s="67"/>
    </row>
    <row r="64" spans="3:36" ht="19.5" x14ac:dyDescent="0.3">
      <c r="C64" s="97"/>
      <c r="D64" s="81" t="s">
        <v>17</v>
      </c>
      <c r="E64" s="67"/>
      <c r="F64" s="67"/>
      <c r="G64" s="219">
        <f t="shared" si="3"/>
        <v>1636350</v>
      </c>
      <c r="H64" s="67"/>
      <c r="I64" s="98"/>
      <c r="J64" s="78"/>
      <c r="K64" s="78"/>
      <c r="L64" s="78"/>
      <c r="M64" s="78"/>
      <c r="N64" s="78"/>
      <c r="O64" s="78"/>
      <c r="P64" s="67"/>
      <c r="Q64" s="95"/>
      <c r="R64" s="67"/>
      <c r="S64" s="95"/>
      <c r="T64" s="67"/>
      <c r="U64" s="95"/>
      <c r="V64" s="67"/>
      <c r="W64" s="95"/>
      <c r="X64" s="67"/>
      <c r="Y64" s="95">
        <v>824493</v>
      </c>
      <c r="Z64" s="67"/>
      <c r="AA64" s="95">
        <v>811857</v>
      </c>
      <c r="AB64" s="67"/>
      <c r="AC64" s="95"/>
      <c r="AD64" s="67"/>
      <c r="AE64" s="95"/>
      <c r="AF64" s="95"/>
      <c r="AG64" s="95"/>
      <c r="AH64" s="67"/>
      <c r="AI64" s="95"/>
      <c r="AJ64" s="67"/>
    </row>
    <row r="65" spans="3:36" ht="17.25" customHeight="1" x14ac:dyDescent="0.3">
      <c r="C65" s="114"/>
      <c r="D65" s="81" t="s">
        <v>47</v>
      </c>
      <c r="E65" s="67"/>
      <c r="F65" s="67"/>
      <c r="G65" s="219">
        <f t="shared" si="3"/>
        <v>16048209.300000001</v>
      </c>
      <c r="H65" s="67"/>
      <c r="I65" s="98">
        <v>214800</v>
      </c>
      <c r="J65" s="78"/>
      <c r="K65" s="78">
        <v>4338657</v>
      </c>
      <c r="L65" s="78"/>
      <c r="M65" s="78">
        <v>1789318</v>
      </c>
      <c r="N65" s="78"/>
      <c r="O65" s="78">
        <v>5099158</v>
      </c>
      <c r="P65" s="67"/>
      <c r="Q65" s="95">
        <v>234219</v>
      </c>
      <c r="R65" s="67"/>
      <c r="S65" s="95">
        <v>503003</v>
      </c>
      <c r="T65" s="67"/>
      <c r="U65" s="95">
        <v>475920</v>
      </c>
      <c r="V65" s="67"/>
      <c r="W65" s="95">
        <v>585577</v>
      </c>
      <c r="X65" s="67"/>
      <c r="Y65" s="95"/>
      <c r="Z65" s="67"/>
      <c r="AA65" s="95">
        <v>210523</v>
      </c>
      <c r="AB65" s="67"/>
      <c r="AC65" s="95">
        <v>1587006</v>
      </c>
      <c r="AD65" s="67"/>
      <c r="AE65" s="95">
        <v>845049</v>
      </c>
      <c r="AF65" s="95"/>
      <c r="AG65" s="95">
        <v>90092</v>
      </c>
      <c r="AH65" s="67"/>
      <c r="AI65" s="95">
        <v>74887.3</v>
      </c>
      <c r="AJ65" s="67"/>
    </row>
    <row r="66" spans="3:36" ht="17.25" customHeight="1" x14ac:dyDescent="0.3">
      <c r="C66" s="114"/>
      <c r="D66" s="81" t="s">
        <v>87</v>
      </c>
      <c r="E66" s="67"/>
      <c r="F66" s="67"/>
      <c r="G66" s="219">
        <f t="shared" si="3"/>
        <v>828161</v>
      </c>
      <c r="H66" s="67"/>
      <c r="I66" s="98"/>
      <c r="J66" s="78"/>
      <c r="K66" s="78"/>
      <c r="L66" s="78"/>
      <c r="M66" s="78"/>
      <c r="N66" s="78"/>
      <c r="O66" s="78"/>
      <c r="P66" s="67"/>
      <c r="Q66" s="95"/>
      <c r="R66" s="67"/>
      <c r="S66" s="95"/>
      <c r="T66" s="67"/>
      <c r="U66" s="95"/>
      <c r="V66" s="67"/>
      <c r="W66" s="95"/>
      <c r="X66" s="67"/>
      <c r="Y66" s="95"/>
      <c r="Z66" s="67"/>
      <c r="AA66" s="95"/>
      <c r="AB66" s="67"/>
      <c r="AC66" s="95">
        <v>733017</v>
      </c>
      <c r="AD66" s="67"/>
      <c r="AE66" s="95"/>
      <c r="AF66" s="95"/>
      <c r="AG66" s="95">
        <v>50039</v>
      </c>
      <c r="AH66" s="67"/>
      <c r="AI66" s="95">
        <v>45105</v>
      </c>
      <c r="AJ66" s="67"/>
    </row>
    <row r="67" spans="3:36" ht="17.25" customHeight="1" x14ac:dyDescent="0.3">
      <c r="C67" s="114"/>
      <c r="D67" s="81" t="s">
        <v>25</v>
      </c>
      <c r="E67" s="67"/>
      <c r="F67" s="67"/>
      <c r="G67" s="218">
        <f t="shared" si="3"/>
        <v>1054660</v>
      </c>
      <c r="H67" s="67"/>
      <c r="I67" s="205">
        <v>540718</v>
      </c>
      <c r="J67" s="78"/>
      <c r="K67" s="211"/>
      <c r="L67" s="78"/>
      <c r="M67" s="95"/>
      <c r="N67" s="78"/>
      <c r="O67" s="95"/>
      <c r="P67" s="67"/>
      <c r="Q67" s="95">
        <v>513826</v>
      </c>
      <c r="R67" s="67"/>
      <c r="S67" s="95"/>
      <c r="T67" s="67"/>
      <c r="U67" s="95">
        <v>116</v>
      </c>
      <c r="V67" s="67"/>
      <c r="W67" s="95"/>
      <c r="X67" s="67"/>
      <c r="Y67" s="95"/>
      <c r="Z67" s="67"/>
      <c r="AA67" s="95"/>
      <c r="AB67" s="67"/>
      <c r="AC67" s="95"/>
      <c r="AD67" s="67"/>
      <c r="AE67" s="95"/>
      <c r="AF67" s="95"/>
      <c r="AG67" s="95"/>
      <c r="AH67" s="67"/>
      <c r="AI67" s="83"/>
      <c r="AJ67" s="67"/>
    </row>
    <row r="68" spans="3:36" ht="19.5" x14ac:dyDescent="0.3">
      <c r="C68" s="114"/>
      <c r="D68" s="88" t="s">
        <v>26</v>
      </c>
      <c r="E68" s="67"/>
      <c r="F68" s="67"/>
      <c r="G68" s="91">
        <f>SUM(G60:G67)</f>
        <v>52449599.299999997</v>
      </c>
      <c r="H68" s="67"/>
      <c r="I68" s="226">
        <f>SUM(I60:I67)</f>
        <v>5240876</v>
      </c>
      <c r="J68" s="67"/>
      <c r="K68" s="119">
        <f>SUM(K60:K67)</f>
        <v>4785699</v>
      </c>
      <c r="L68" s="67"/>
      <c r="M68" s="119">
        <f>SUM(M60:M67)</f>
        <v>2417493</v>
      </c>
      <c r="N68" s="67"/>
      <c r="O68" s="119">
        <f>SUM(O60:O67)</f>
        <v>8827749</v>
      </c>
      <c r="P68" s="67"/>
      <c r="Q68" s="119">
        <f>SUM(Q60:Q67)</f>
        <v>4759179</v>
      </c>
      <c r="R68" s="67"/>
      <c r="S68" s="119">
        <f>SUM(S60:S67)</f>
        <v>8912168</v>
      </c>
      <c r="T68" s="67"/>
      <c r="U68" s="119">
        <f>SUM(U60:U67)</f>
        <v>5780839</v>
      </c>
      <c r="V68" s="67"/>
      <c r="W68" s="119">
        <f>SUM(W60:W67)</f>
        <v>1137043</v>
      </c>
      <c r="X68" s="67"/>
      <c r="Y68" s="119">
        <f>SUM(Y60:Y67)</f>
        <v>6110308</v>
      </c>
      <c r="Z68" s="67"/>
      <c r="AA68" s="119">
        <f>SUM(AA60:AA67)</f>
        <v>1022380</v>
      </c>
      <c r="AB68" s="67"/>
      <c r="AC68" s="119">
        <f>SUM(AC60:AC67)</f>
        <v>2320023</v>
      </c>
      <c r="AD68" s="67"/>
      <c r="AE68" s="119">
        <f>SUM(AE60:AE67)</f>
        <v>875719</v>
      </c>
      <c r="AF68" s="91"/>
      <c r="AG68" s="119">
        <f>SUM(AG60:AG67)</f>
        <v>140131</v>
      </c>
      <c r="AH68" s="67"/>
      <c r="AI68" s="119">
        <f>SUM(AI60:AI67)</f>
        <v>119992.3</v>
      </c>
      <c r="AJ68" s="67"/>
    </row>
    <row r="69" spans="3:36" ht="8.25" customHeight="1" x14ac:dyDescent="0.3">
      <c r="C69" s="114"/>
      <c r="D69" s="93"/>
      <c r="E69" s="67"/>
      <c r="F69" s="67"/>
      <c r="G69" s="67"/>
      <c r="H69" s="67"/>
      <c r="I69" s="172"/>
      <c r="J69" s="67"/>
      <c r="K69" s="67"/>
      <c r="L69" s="67"/>
      <c r="M69" s="67"/>
      <c r="N69" s="67"/>
      <c r="O69" s="67"/>
      <c r="P69" s="67"/>
      <c r="Q69" s="95"/>
      <c r="R69" s="67"/>
      <c r="S69" s="95"/>
      <c r="T69" s="67"/>
      <c r="U69" s="95"/>
      <c r="V69" s="67"/>
      <c r="W69" s="95"/>
      <c r="X69" s="67"/>
      <c r="Y69" s="95"/>
      <c r="Z69" s="67"/>
      <c r="AA69" s="95"/>
      <c r="AB69" s="67"/>
      <c r="AC69" s="95"/>
      <c r="AD69" s="67"/>
      <c r="AE69" s="95"/>
      <c r="AF69" s="95"/>
      <c r="AG69" s="95"/>
      <c r="AH69" s="67"/>
      <c r="AI69" s="95"/>
      <c r="AJ69" s="67"/>
    </row>
    <row r="70" spans="3:36" ht="8.25" customHeight="1" x14ac:dyDescent="0.3">
      <c r="C70" s="114"/>
      <c r="D70" s="93"/>
      <c r="E70" s="67"/>
      <c r="F70" s="67"/>
      <c r="G70" s="67"/>
      <c r="H70" s="67"/>
      <c r="I70" s="172"/>
      <c r="J70" s="67"/>
      <c r="K70" s="67"/>
      <c r="L70" s="67"/>
      <c r="M70" s="67"/>
      <c r="N70" s="67"/>
      <c r="O70" s="67"/>
      <c r="P70" s="67"/>
      <c r="Q70" s="95"/>
      <c r="R70" s="67"/>
      <c r="S70" s="95"/>
      <c r="T70" s="67"/>
      <c r="U70" s="95"/>
      <c r="V70" s="67"/>
      <c r="W70" s="95"/>
      <c r="X70" s="67"/>
      <c r="Y70" s="95"/>
      <c r="Z70" s="67"/>
      <c r="AA70" s="95"/>
      <c r="AB70" s="67"/>
      <c r="AC70" s="95"/>
      <c r="AD70" s="67"/>
      <c r="AE70" s="95"/>
      <c r="AF70" s="95"/>
      <c r="AG70" s="95"/>
      <c r="AH70" s="67"/>
      <c r="AI70" s="95"/>
      <c r="AJ70" s="67"/>
    </row>
    <row r="71" spans="3:36" ht="19.5" x14ac:dyDescent="0.3">
      <c r="C71" s="97" t="s">
        <v>27</v>
      </c>
      <c r="D71" s="93"/>
      <c r="E71" s="67"/>
      <c r="F71" s="67"/>
      <c r="G71" s="67"/>
      <c r="H71" s="67"/>
      <c r="I71" s="172"/>
      <c r="J71" s="67"/>
      <c r="K71" s="67"/>
      <c r="L71" s="67"/>
      <c r="M71" s="67"/>
      <c r="N71" s="67"/>
      <c r="O71" s="67"/>
      <c r="P71" s="67"/>
      <c r="Q71" s="95"/>
      <c r="R71" s="67"/>
      <c r="S71" s="95"/>
      <c r="T71" s="67"/>
      <c r="U71" s="95"/>
      <c r="V71" s="67"/>
      <c r="W71" s="95"/>
      <c r="X71" s="67"/>
      <c r="Y71" s="95"/>
      <c r="Z71" s="67"/>
      <c r="AA71" s="95"/>
      <c r="AB71" s="67"/>
      <c r="AC71" s="95"/>
      <c r="AD71" s="67"/>
      <c r="AE71" s="95"/>
      <c r="AF71" s="95"/>
      <c r="AG71" s="95"/>
      <c r="AH71" s="67"/>
      <c r="AI71" s="95"/>
      <c r="AJ71" s="67"/>
    </row>
    <row r="72" spans="3:36" ht="3.75" customHeight="1" x14ac:dyDescent="0.3">
      <c r="C72" s="114"/>
      <c r="D72" s="93"/>
      <c r="E72" s="67"/>
      <c r="F72" s="67"/>
      <c r="G72" s="67"/>
      <c r="H72" s="67"/>
      <c r="I72" s="172"/>
      <c r="J72" s="67"/>
      <c r="K72" s="67"/>
      <c r="L72" s="67"/>
      <c r="M72" s="67"/>
      <c r="N72" s="67"/>
      <c r="O72" s="67"/>
      <c r="P72" s="67"/>
      <c r="Q72" s="95"/>
      <c r="R72" s="67"/>
      <c r="S72" s="95"/>
      <c r="T72" s="67"/>
      <c r="U72" s="95"/>
      <c r="V72" s="67"/>
      <c r="W72" s="95"/>
      <c r="X72" s="67"/>
      <c r="Y72" s="95"/>
      <c r="Z72" s="67"/>
      <c r="AA72" s="95"/>
      <c r="AB72" s="67"/>
      <c r="AC72" s="95"/>
      <c r="AD72" s="67"/>
      <c r="AE72" s="95"/>
      <c r="AF72" s="95"/>
      <c r="AG72" s="95"/>
      <c r="AH72" s="67"/>
      <c r="AI72" s="95"/>
      <c r="AJ72" s="67"/>
    </row>
    <row r="73" spans="3:36" ht="19.5" x14ac:dyDescent="0.3">
      <c r="C73" s="114"/>
      <c r="D73" s="93" t="s">
        <v>28</v>
      </c>
      <c r="E73" s="67"/>
      <c r="F73" s="67"/>
      <c r="G73" s="219">
        <f t="shared" ref="G73:G77" si="4">SUM(I73+K73+M73+O73+Q73+S73+U73+W73+Y73+AA73+AC73+AE73+AG73+AI73)</f>
        <v>60456</v>
      </c>
      <c r="H73" s="67"/>
      <c r="I73" s="220">
        <v>29520</v>
      </c>
      <c r="J73" s="67"/>
      <c r="K73" s="148"/>
      <c r="L73" s="67"/>
      <c r="M73" s="148"/>
      <c r="N73" s="67"/>
      <c r="O73" s="67"/>
      <c r="P73" s="67"/>
      <c r="Q73" s="95"/>
      <c r="R73" s="67"/>
      <c r="S73" s="95"/>
      <c r="T73" s="67"/>
      <c r="U73" s="95"/>
      <c r="V73" s="67"/>
      <c r="W73" s="95"/>
      <c r="X73" s="67"/>
      <c r="Y73" s="95"/>
      <c r="Z73" s="67"/>
      <c r="AA73" s="95"/>
      <c r="AB73" s="67"/>
      <c r="AC73" s="95"/>
      <c r="AD73" s="67"/>
      <c r="AE73" s="95"/>
      <c r="AF73" s="95"/>
      <c r="AG73" s="95">
        <v>24217</v>
      </c>
      <c r="AH73" s="67"/>
      <c r="AI73" s="95">
        <v>6719</v>
      </c>
      <c r="AJ73" s="67"/>
    </row>
    <row r="74" spans="3:36" ht="18" customHeight="1" x14ac:dyDescent="0.3">
      <c r="C74" s="114"/>
      <c r="D74" s="81" t="s">
        <v>11</v>
      </c>
      <c r="E74" s="67"/>
      <c r="F74" s="67"/>
      <c r="G74" s="219">
        <f t="shared" si="4"/>
        <v>8347375</v>
      </c>
      <c r="H74" s="78"/>
      <c r="I74" s="98">
        <v>591238</v>
      </c>
      <c r="J74" s="78"/>
      <c r="K74" s="78">
        <v>720256</v>
      </c>
      <c r="L74" s="78"/>
      <c r="M74" s="78">
        <v>776099</v>
      </c>
      <c r="N74" s="78"/>
      <c r="O74" s="78">
        <v>1190512</v>
      </c>
      <c r="P74" s="67"/>
      <c r="Q74" s="95">
        <v>672242</v>
      </c>
      <c r="R74" s="67"/>
      <c r="S74" s="95">
        <v>690628</v>
      </c>
      <c r="T74" s="67"/>
      <c r="U74" s="95">
        <v>650474</v>
      </c>
      <c r="V74" s="67"/>
      <c r="W74" s="95">
        <v>171426</v>
      </c>
      <c r="X74" s="67"/>
      <c r="Y74" s="95">
        <v>177351</v>
      </c>
      <c r="Z74" s="67"/>
      <c r="AA74" s="95">
        <v>767338</v>
      </c>
      <c r="AB74" s="67"/>
      <c r="AC74" s="95">
        <v>864109</v>
      </c>
      <c r="AD74" s="67"/>
      <c r="AE74" s="95">
        <v>69569</v>
      </c>
      <c r="AF74" s="95"/>
      <c r="AG74" s="95">
        <v>361085</v>
      </c>
      <c r="AH74" s="67"/>
      <c r="AI74" s="95">
        <v>645048</v>
      </c>
      <c r="AJ74" s="67"/>
    </row>
    <row r="75" spans="3:36" ht="18" customHeight="1" x14ac:dyDescent="0.3">
      <c r="C75" s="114"/>
      <c r="D75" s="81" t="s">
        <v>41</v>
      </c>
      <c r="E75" s="67"/>
      <c r="F75" s="67"/>
      <c r="G75" s="219">
        <f t="shared" si="4"/>
        <v>47963</v>
      </c>
      <c r="H75" s="78"/>
      <c r="I75" s="98">
        <v>44883</v>
      </c>
      <c r="J75" s="78"/>
      <c r="K75" s="78"/>
      <c r="L75" s="78"/>
      <c r="M75" s="78"/>
      <c r="N75" s="78"/>
      <c r="O75" s="78">
        <v>3080</v>
      </c>
      <c r="P75" s="67"/>
      <c r="Q75" s="95"/>
      <c r="R75" s="67"/>
      <c r="S75" s="95"/>
      <c r="T75" s="67"/>
      <c r="U75" s="95"/>
      <c r="V75" s="67"/>
      <c r="W75" s="95"/>
      <c r="X75" s="67"/>
      <c r="Y75" s="95"/>
      <c r="Z75" s="67"/>
      <c r="AA75" s="95"/>
      <c r="AB75" s="67"/>
      <c r="AC75" s="95"/>
      <c r="AD75" s="67"/>
      <c r="AE75" s="95"/>
      <c r="AF75" s="95"/>
      <c r="AG75" s="95"/>
      <c r="AH75" s="67"/>
      <c r="AI75" s="95"/>
      <c r="AJ75" s="67"/>
    </row>
    <row r="76" spans="3:36" ht="19.5" x14ac:dyDescent="0.3">
      <c r="C76" s="114"/>
      <c r="D76" s="81" t="s">
        <v>29</v>
      </c>
      <c r="E76" s="67"/>
      <c r="F76" s="67"/>
      <c r="G76" s="219">
        <f t="shared" si="4"/>
        <v>40117412</v>
      </c>
      <c r="H76" s="78"/>
      <c r="I76" s="98">
        <v>4037598</v>
      </c>
      <c r="J76" s="78"/>
      <c r="K76" s="78">
        <v>8783728</v>
      </c>
      <c r="L76" s="78"/>
      <c r="M76" s="78">
        <v>2907173</v>
      </c>
      <c r="N76" s="78"/>
      <c r="O76" s="78">
        <v>2865402</v>
      </c>
      <c r="P76" s="67"/>
      <c r="Q76" s="95">
        <v>2571576</v>
      </c>
      <c r="R76" s="67"/>
      <c r="S76" s="95">
        <v>5177808</v>
      </c>
      <c r="T76" s="67"/>
      <c r="U76" s="95">
        <v>2970863</v>
      </c>
      <c r="V76" s="67"/>
      <c r="W76" s="95">
        <v>1984347</v>
      </c>
      <c r="X76" s="67"/>
      <c r="Y76" s="95">
        <v>2785492</v>
      </c>
      <c r="Z76" s="67"/>
      <c r="AA76" s="95">
        <v>1581055</v>
      </c>
      <c r="AB76" s="67"/>
      <c r="AC76" s="95">
        <v>1188283</v>
      </c>
      <c r="AD76" s="67"/>
      <c r="AE76" s="95">
        <v>1644943</v>
      </c>
      <c r="AF76" s="95"/>
      <c r="AG76" s="95">
        <v>935767</v>
      </c>
      <c r="AH76" s="67"/>
      <c r="AI76" s="95">
        <v>683377</v>
      </c>
      <c r="AJ76" s="67"/>
    </row>
    <row r="77" spans="3:36" ht="19.5" x14ac:dyDescent="0.3">
      <c r="C77" s="114"/>
      <c r="D77" s="93" t="s">
        <v>13</v>
      </c>
      <c r="E77" s="67"/>
      <c r="F77" s="67"/>
      <c r="G77" s="219">
        <f t="shared" si="4"/>
        <v>3731813</v>
      </c>
      <c r="H77" s="78"/>
      <c r="I77" s="78"/>
      <c r="J77" s="78"/>
      <c r="K77" s="78"/>
      <c r="L77" s="78"/>
      <c r="M77" s="78"/>
      <c r="N77" s="78"/>
      <c r="O77" s="78">
        <v>41677</v>
      </c>
      <c r="P77" s="67"/>
      <c r="Q77" s="95">
        <v>2554</v>
      </c>
      <c r="R77" s="67"/>
      <c r="S77" s="95">
        <v>110755</v>
      </c>
      <c r="T77" s="67"/>
      <c r="U77" s="95">
        <v>89766</v>
      </c>
      <c r="V77" s="67"/>
      <c r="W77" s="95"/>
      <c r="X77" s="67"/>
      <c r="Y77" s="95">
        <v>2101190</v>
      </c>
      <c r="Z77" s="67"/>
      <c r="AA77" s="95">
        <v>445864</v>
      </c>
      <c r="AB77" s="67"/>
      <c r="AC77" s="95">
        <v>745857</v>
      </c>
      <c r="AD77" s="67"/>
      <c r="AE77" s="95"/>
      <c r="AF77" s="95"/>
      <c r="AG77" s="95">
        <v>35594</v>
      </c>
      <c r="AH77" s="67"/>
      <c r="AI77" s="95">
        <v>158556</v>
      </c>
      <c r="AJ77" s="67"/>
    </row>
    <row r="78" spans="3:36" ht="19.5" x14ac:dyDescent="0.3">
      <c r="C78" s="70"/>
      <c r="D78" s="88" t="s">
        <v>30</v>
      </c>
      <c r="E78" s="67"/>
      <c r="F78" s="67"/>
      <c r="G78" s="119">
        <f>SUM(G73:G77)</f>
        <v>52305019</v>
      </c>
      <c r="H78" s="67"/>
      <c r="I78" s="119">
        <f>SUM(I73:I77)</f>
        <v>4703239</v>
      </c>
      <c r="J78" s="67"/>
      <c r="K78" s="119">
        <f>SUM(K73:K77)</f>
        <v>9503984</v>
      </c>
      <c r="L78" s="67"/>
      <c r="M78" s="119">
        <f>SUM(M73:M77)</f>
        <v>3683272</v>
      </c>
      <c r="N78" s="67"/>
      <c r="O78" s="119">
        <f>SUM(O73:O77)</f>
        <v>4100671</v>
      </c>
      <c r="P78" s="67"/>
      <c r="Q78" s="119">
        <f>SUM(Q73:Q77)</f>
        <v>3246372</v>
      </c>
      <c r="R78" s="67"/>
      <c r="S78" s="119">
        <f>SUM(S73:S77)</f>
        <v>5979191</v>
      </c>
      <c r="T78" s="67"/>
      <c r="U78" s="119">
        <f>SUM(U73:U77)</f>
        <v>3711103</v>
      </c>
      <c r="V78" s="67"/>
      <c r="W78" s="119">
        <f>SUM(W73:W77)</f>
        <v>2155773</v>
      </c>
      <c r="X78" s="67"/>
      <c r="Y78" s="119">
        <f>SUM(Y73:Y77)</f>
        <v>5064033</v>
      </c>
      <c r="Z78" s="67"/>
      <c r="AA78" s="119">
        <f>SUM(AA73:AA77)</f>
        <v>2794257</v>
      </c>
      <c r="AB78" s="67"/>
      <c r="AC78" s="119">
        <f>SUM(AC73:AC77)</f>
        <v>2798249</v>
      </c>
      <c r="AD78" s="67"/>
      <c r="AE78" s="119">
        <f>SUM(AE73:AE77)</f>
        <v>1714512</v>
      </c>
      <c r="AF78" s="91"/>
      <c r="AG78" s="119">
        <f>SUM(AG73:AG77)</f>
        <v>1356663</v>
      </c>
      <c r="AH78" s="67"/>
      <c r="AI78" s="119">
        <f>SUM(AI73:AI77)</f>
        <v>1493700</v>
      </c>
      <c r="AJ78" s="67"/>
    </row>
    <row r="79" spans="3:36" ht="4.5" customHeight="1" x14ac:dyDescent="0.3">
      <c r="C79" s="70"/>
      <c r="D79" s="93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121"/>
      <c r="R79" s="67"/>
      <c r="S79" s="121"/>
      <c r="T79" s="67"/>
      <c r="U79" s="121"/>
      <c r="V79" s="67"/>
      <c r="W79" s="121"/>
      <c r="X79" s="67"/>
      <c r="Y79" s="121"/>
      <c r="Z79" s="67"/>
      <c r="AA79" s="121"/>
      <c r="AB79" s="67"/>
      <c r="AC79" s="121"/>
      <c r="AD79" s="67"/>
      <c r="AE79" s="121"/>
      <c r="AF79" s="121"/>
      <c r="AG79" s="121"/>
      <c r="AH79" s="67"/>
      <c r="AI79" s="121"/>
      <c r="AJ79" s="67"/>
    </row>
    <row r="80" spans="3:36" ht="6.75" customHeight="1" x14ac:dyDescent="0.3">
      <c r="C80" s="70"/>
      <c r="D80" s="93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121"/>
      <c r="R80" s="67"/>
      <c r="S80" s="121"/>
      <c r="T80" s="67"/>
      <c r="U80" s="121"/>
      <c r="V80" s="67"/>
      <c r="W80" s="121"/>
      <c r="X80" s="67"/>
      <c r="Y80" s="121"/>
      <c r="Z80" s="67"/>
      <c r="AA80" s="121"/>
      <c r="AB80" s="67"/>
      <c r="AC80" s="121"/>
      <c r="AD80" s="67"/>
      <c r="AE80" s="121"/>
      <c r="AF80" s="121"/>
      <c r="AG80" s="121"/>
      <c r="AH80" s="67"/>
      <c r="AI80" s="121"/>
      <c r="AJ80" s="67"/>
    </row>
    <row r="81" spans="3:36" ht="19.5" customHeight="1" x14ac:dyDescent="0.3">
      <c r="C81" s="70"/>
      <c r="D81" s="88" t="s">
        <v>31</v>
      </c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121"/>
      <c r="R81" s="67"/>
      <c r="S81" s="121"/>
      <c r="T81" s="67"/>
      <c r="U81" s="121"/>
      <c r="V81" s="67"/>
      <c r="W81" s="121"/>
      <c r="X81" s="67"/>
      <c r="Y81" s="121"/>
      <c r="Z81" s="67"/>
      <c r="AA81" s="121"/>
      <c r="AB81" s="67"/>
      <c r="AC81" s="121"/>
      <c r="AD81" s="67"/>
      <c r="AE81" s="121"/>
      <c r="AF81" s="121"/>
      <c r="AG81" s="121"/>
      <c r="AH81" s="67"/>
      <c r="AI81" s="121"/>
      <c r="AJ81" s="67"/>
    </row>
    <row r="82" spans="3:36" ht="21" customHeight="1" x14ac:dyDescent="0.3">
      <c r="C82" s="70"/>
      <c r="D82" s="88" t="s">
        <v>32</v>
      </c>
      <c r="E82" s="67"/>
      <c r="F82" s="67"/>
      <c r="G82" s="109">
        <f>G68-G78</f>
        <v>144580.29999999702</v>
      </c>
      <c r="H82" s="67"/>
      <c r="I82" s="109">
        <f>I68-I78</f>
        <v>537637</v>
      </c>
      <c r="J82" s="67"/>
      <c r="K82" s="109">
        <f>K68-K78</f>
        <v>-4718285</v>
      </c>
      <c r="L82" s="67"/>
      <c r="M82" s="109">
        <f>M68-M78</f>
        <v>-1265779</v>
      </c>
      <c r="N82" s="67"/>
      <c r="O82" s="109">
        <f>O68-O78</f>
        <v>4727078</v>
      </c>
      <c r="P82" s="67"/>
      <c r="Q82" s="109">
        <f>Q68-Q78</f>
        <v>1512807</v>
      </c>
      <c r="R82" s="67"/>
      <c r="S82" s="109">
        <f>S68-S78</f>
        <v>2932977</v>
      </c>
      <c r="T82" s="67"/>
      <c r="U82" s="109">
        <f>U68-U78</f>
        <v>2069736</v>
      </c>
      <c r="V82" s="67"/>
      <c r="W82" s="109">
        <f>W68-W78</f>
        <v>-1018730</v>
      </c>
      <c r="X82" s="67"/>
      <c r="Y82" s="109">
        <f>Y68-Y78</f>
        <v>1046275</v>
      </c>
      <c r="Z82" s="67"/>
      <c r="AA82" s="109">
        <f>AA68-AA78</f>
        <v>-1771877</v>
      </c>
      <c r="AB82" s="67"/>
      <c r="AC82" s="109">
        <f>AC68-AC78</f>
        <v>-478226</v>
      </c>
      <c r="AD82" s="67"/>
      <c r="AE82" s="109">
        <f>AE68-AE78</f>
        <v>-838793</v>
      </c>
      <c r="AF82" s="109"/>
      <c r="AG82" s="109">
        <f>AG68-AG78</f>
        <v>-1216532</v>
      </c>
      <c r="AH82" s="67"/>
      <c r="AI82" s="109">
        <f>AI68-AI78</f>
        <v>-1373707.7</v>
      </c>
      <c r="AJ82" s="67"/>
    </row>
    <row r="83" spans="3:36" ht="6.75" customHeight="1" x14ac:dyDescent="0.3">
      <c r="C83" s="70"/>
      <c r="D83" s="93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121"/>
      <c r="R83" s="67"/>
      <c r="S83" s="121"/>
      <c r="T83" s="67"/>
      <c r="U83" s="121"/>
      <c r="V83" s="67"/>
      <c r="W83" s="121"/>
      <c r="X83" s="67"/>
      <c r="Y83" s="121"/>
      <c r="Z83" s="67"/>
      <c r="AA83" s="121"/>
      <c r="AB83" s="67"/>
      <c r="AC83" s="121"/>
      <c r="AD83" s="67"/>
      <c r="AE83" s="121"/>
      <c r="AF83" s="121"/>
      <c r="AG83" s="121"/>
      <c r="AH83" s="67"/>
      <c r="AI83" s="121"/>
      <c r="AJ83" s="67"/>
    </row>
    <row r="84" spans="3:36" ht="19.5" x14ac:dyDescent="0.3">
      <c r="C84" s="97" t="s">
        <v>33</v>
      </c>
      <c r="D84" s="93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121"/>
      <c r="R84" s="67"/>
      <c r="S84" s="121"/>
      <c r="T84" s="67"/>
      <c r="U84" s="121"/>
      <c r="V84" s="67"/>
      <c r="W84" s="121"/>
      <c r="X84" s="67"/>
      <c r="Y84" s="121"/>
      <c r="Z84" s="67"/>
      <c r="AA84" s="121"/>
      <c r="AB84" s="67"/>
      <c r="AC84" s="121"/>
      <c r="AD84" s="67"/>
      <c r="AE84" s="121"/>
      <c r="AF84" s="121"/>
      <c r="AG84" s="121"/>
      <c r="AH84" s="67"/>
      <c r="AI84" s="121"/>
      <c r="AJ84" s="67"/>
    </row>
    <row r="85" spans="3:36" ht="19.5" x14ac:dyDescent="0.3">
      <c r="C85" s="70"/>
      <c r="D85" s="81" t="s">
        <v>34</v>
      </c>
      <c r="E85" s="67"/>
      <c r="F85" s="67"/>
      <c r="G85" s="158">
        <f>SUM(I85:AI85)</f>
        <v>6713524</v>
      </c>
      <c r="H85" s="67"/>
      <c r="I85" s="158"/>
      <c r="J85" s="67"/>
      <c r="K85" s="158"/>
      <c r="L85" s="67"/>
      <c r="M85" s="83"/>
      <c r="N85" s="67"/>
      <c r="O85" s="83"/>
      <c r="P85" s="67"/>
      <c r="Q85" s="95"/>
      <c r="R85" s="67"/>
      <c r="S85" s="95"/>
      <c r="T85" s="67"/>
      <c r="U85" s="95"/>
      <c r="V85" s="67"/>
      <c r="W85" s="95"/>
      <c r="X85" s="67"/>
      <c r="Y85" s="95"/>
      <c r="Z85" s="67"/>
      <c r="AA85" s="95">
        <v>2536931</v>
      </c>
      <c r="AB85" s="67"/>
      <c r="AC85" s="95">
        <v>3276915</v>
      </c>
      <c r="AD85" s="67"/>
      <c r="AE85" s="95">
        <v>373530</v>
      </c>
      <c r="AF85" s="95"/>
      <c r="AG85" s="95">
        <v>335072</v>
      </c>
      <c r="AH85" s="67"/>
      <c r="AI85" s="83">
        <v>191076</v>
      </c>
      <c r="AJ85" s="67"/>
    </row>
    <row r="86" spans="3:36" ht="7.5" customHeight="1" x14ac:dyDescent="0.3">
      <c r="C86" s="70"/>
      <c r="D86" s="93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5"/>
      <c r="R86" s="67"/>
      <c r="S86" s="65"/>
      <c r="T86" s="67"/>
      <c r="U86" s="65"/>
      <c r="V86" s="67"/>
      <c r="W86" s="65"/>
      <c r="X86" s="67"/>
      <c r="Y86" s="65"/>
      <c r="Z86" s="67"/>
      <c r="AA86" s="65"/>
      <c r="AB86" s="67"/>
      <c r="AC86" s="65"/>
      <c r="AD86" s="67"/>
      <c r="AE86" s="65"/>
      <c r="AF86" s="67"/>
      <c r="AG86" s="65"/>
      <c r="AH86" s="67"/>
      <c r="AI86" s="65"/>
      <c r="AJ86" s="67"/>
    </row>
    <row r="87" spans="3:36" ht="22.5" customHeight="1" x14ac:dyDescent="0.3">
      <c r="C87" s="70"/>
      <c r="D87" s="162" t="s">
        <v>35</v>
      </c>
      <c r="E87" s="67"/>
      <c r="F87" s="67"/>
      <c r="G87" s="115">
        <f>G82+G85</f>
        <v>6858104.299999997</v>
      </c>
      <c r="H87" s="67"/>
      <c r="I87" s="115">
        <f>I82+I85</f>
        <v>537637</v>
      </c>
      <c r="J87" s="67"/>
      <c r="K87" s="115">
        <f>K82+K85</f>
        <v>-4718285</v>
      </c>
      <c r="L87" s="67"/>
      <c r="M87" s="115">
        <f>M82+M85</f>
        <v>-1265779</v>
      </c>
      <c r="N87" s="67"/>
      <c r="O87" s="115">
        <f>O82+O85</f>
        <v>4727078</v>
      </c>
      <c r="P87" s="67"/>
      <c r="Q87" s="115">
        <f>Q82+Q85</f>
        <v>1512807</v>
      </c>
      <c r="R87" s="67"/>
      <c r="S87" s="115">
        <f>S82+S85</f>
        <v>2932977</v>
      </c>
      <c r="T87" s="67"/>
      <c r="U87" s="115">
        <f>U82+U85</f>
        <v>2069736</v>
      </c>
      <c r="V87" s="67"/>
      <c r="W87" s="115">
        <f>W82+W85</f>
        <v>-1018730</v>
      </c>
      <c r="X87" s="67"/>
      <c r="Y87" s="115">
        <f>Y82+Y85</f>
        <v>1046275</v>
      </c>
      <c r="Z87" s="67"/>
      <c r="AA87" s="115">
        <f>AA82+AA85</f>
        <v>765054</v>
      </c>
      <c r="AB87" s="67"/>
      <c r="AC87" s="115">
        <f>AC82+AC85</f>
        <v>2798689</v>
      </c>
      <c r="AD87" s="67"/>
      <c r="AE87" s="115">
        <f>AE82+AE85</f>
        <v>-465263</v>
      </c>
      <c r="AF87" s="109"/>
      <c r="AG87" s="115">
        <f>AG82+AG85</f>
        <v>-881460</v>
      </c>
      <c r="AH87" s="67"/>
      <c r="AI87" s="115">
        <f>AI82+AI85</f>
        <v>-1182631.7</v>
      </c>
      <c r="AJ87" s="67"/>
    </row>
    <row r="88" spans="3:36" ht="7.5" customHeight="1" x14ac:dyDescent="0.3">
      <c r="C88" s="70"/>
      <c r="D88" s="176"/>
      <c r="E88" s="67"/>
      <c r="F88" s="67"/>
      <c r="G88" s="67"/>
      <c r="H88" s="77"/>
      <c r="I88" s="67"/>
      <c r="J88" s="77"/>
      <c r="K88" s="67"/>
      <c r="L88" s="77"/>
      <c r="M88" s="67"/>
      <c r="N88" s="77"/>
      <c r="O88" s="77"/>
      <c r="P88" s="77"/>
      <c r="Q88" s="95"/>
      <c r="R88" s="77"/>
      <c r="S88" s="95"/>
      <c r="T88" s="77"/>
      <c r="U88" s="95"/>
      <c r="V88" s="77"/>
      <c r="W88" s="95"/>
      <c r="X88" s="77"/>
      <c r="Y88" s="95"/>
      <c r="Z88" s="77"/>
      <c r="AA88" s="95"/>
      <c r="AB88" s="77"/>
      <c r="AC88" s="95"/>
      <c r="AD88" s="77"/>
      <c r="AE88" s="95"/>
      <c r="AF88" s="95"/>
      <c r="AG88" s="95"/>
      <c r="AH88" s="77"/>
      <c r="AI88" s="156"/>
      <c r="AJ88" s="77"/>
    </row>
    <row r="89" spans="3:36" s="85" customFormat="1" ht="20.25" thickBot="1" x14ac:dyDescent="0.35">
      <c r="C89" s="86"/>
      <c r="D89" s="128" t="s">
        <v>36</v>
      </c>
      <c r="E89" s="87"/>
      <c r="F89" s="111" t="s">
        <v>6</v>
      </c>
      <c r="G89" s="163">
        <f>G56+G87</f>
        <v>1023411900.3999999</v>
      </c>
      <c r="H89" s="111" t="s">
        <v>6</v>
      </c>
      <c r="I89" s="163">
        <f>I56+I87</f>
        <v>130418593</v>
      </c>
      <c r="J89" s="111" t="s">
        <v>6</v>
      </c>
      <c r="K89" s="163">
        <f>K56+K87</f>
        <v>109645457</v>
      </c>
      <c r="L89" s="111" t="s">
        <v>6</v>
      </c>
      <c r="M89" s="163">
        <f>M56+M87</f>
        <v>94438079</v>
      </c>
      <c r="N89" s="111" t="s">
        <v>6</v>
      </c>
      <c r="O89" s="163">
        <f>O56+O87</f>
        <v>79243120</v>
      </c>
      <c r="P89" s="111" t="s">
        <v>6</v>
      </c>
      <c r="Q89" s="163">
        <f>Q56+Q87</f>
        <v>88821441</v>
      </c>
      <c r="R89" s="111" t="s">
        <v>6</v>
      </c>
      <c r="S89" s="163">
        <f>S56+S87</f>
        <v>86419666</v>
      </c>
      <c r="T89" s="111" t="s">
        <v>6</v>
      </c>
      <c r="U89" s="163">
        <f>U56+U87</f>
        <v>69669535</v>
      </c>
      <c r="V89" s="111" t="s">
        <v>6</v>
      </c>
      <c r="W89" s="163">
        <f>W56+W87</f>
        <v>61091751</v>
      </c>
      <c r="X89" s="111" t="s">
        <v>6</v>
      </c>
      <c r="Y89" s="163">
        <f>Y56+Y87</f>
        <v>66156592</v>
      </c>
      <c r="Z89" s="111" t="s">
        <v>6</v>
      </c>
      <c r="AA89" s="163">
        <f>AA56+AA87</f>
        <v>106110731</v>
      </c>
      <c r="AB89" s="111" t="s">
        <v>6</v>
      </c>
      <c r="AC89" s="163">
        <f>AC56+AC87</f>
        <v>46972465</v>
      </c>
      <c r="AD89" s="111" t="s">
        <v>6</v>
      </c>
      <c r="AE89" s="163">
        <f>AE56+AE87</f>
        <v>16819137</v>
      </c>
      <c r="AF89" s="111" t="s">
        <v>6</v>
      </c>
      <c r="AG89" s="163">
        <f>AG56+AG87</f>
        <v>35890842</v>
      </c>
      <c r="AH89" s="111" t="s">
        <v>6</v>
      </c>
      <c r="AI89" s="163">
        <f>AI56+AI87</f>
        <v>31714491.400000002</v>
      </c>
      <c r="AJ89" s="111"/>
    </row>
    <row r="90" spans="3:36" ht="14.25" customHeight="1" thickTop="1" x14ac:dyDescent="0.3">
      <c r="C90" s="132"/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  <c r="AF90" s="105"/>
      <c r="AG90" s="105"/>
      <c r="AH90" s="105"/>
      <c r="AI90" s="105"/>
      <c r="AJ90" s="105"/>
    </row>
    <row r="91" spans="3:36" ht="14.25" customHeight="1" x14ac:dyDescent="0.25"/>
    <row r="92" spans="3:36" ht="19.5" x14ac:dyDescent="0.3">
      <c r="C92" s="104"/>
      <c r="E92" s="177"/>
      <c r="F92" s="177"/>
      <c r="G92" s="177"/>
      <c r="H92" s="177"/>
      <c r="I92" s="109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</row>
    <row r="97" spans="7:9" ht="19.5" x14ac:dyDescent="0.3">
      <c r="I97" s="109"/>
    </row>
    <row r="106" spans="7:9" ht="18.75" x14ac:dyDescent="0.3">
      <c r="G106" s="215"/>
    </row>
    <row r="107" spans="7:9" ht="18.75" x14ac:dyDescent="0.3">
      <c r="G107" s="215"/>
    </row>
    <row r="108" spans="7:9" ht="18.75" x14ac:dyDescent="0.3">
      <c r="G108" s="215"/>
    </row>
    <row r="109" spans="7:9" ht="18.75" x14ac:dyDescent="0.3">
      <c r="G109" s="215"/>
    </row>
    <row r="110" spans="7:9" ht="18.75" x14ac:dyDescent="0.3">
      <c r="G110" s="215"/>
    </row>
    <row r="111" spans="7:9" ht="18.75" x14ac:dyDescent="0.3">
      <c r="G111" s="215"/>
    </row>
    <row r="112" spans="7:9" ht="18.75" x14ac:dyDescent="0.3">
      <c r="G112" s="215"/>
    </row>
    <row r="113" spans="7:7" ht="18.75" x14ac:dyDescent="0.3">
      <c r="G113" s="215"/>
    </row>
    <row r="114" spans="7:7" ht="18.75" x14ac:dyDescent="0.3">
      <c r="G114" s="215"/>
    </row>
    <row r="115" spans="7:7" ht="18.75" x14ac:dyDescent="0.3">
      <c r="G115" s="215"/>
    </row>
    <row r="116" spans="7:7" ht="18.75" x14ac:dyDescent="0.3">
      <c r="G116" s="215"/>
    </row>
    <row r="117" spans="7:7" ht="18.75" x14ac:dyDescent="0.3">
      <c r="G117" s="215"/>
    </row>
    <row r="118" spans="7:7" ht="18.75" x14ac:dyDescent="0.3">
      <c r="G118" s="215"/>
    </row>
    <row r="119" spans="7:7" ht="18.75" x14ac:dyDescent="0.3">
      <c r="G119" s="215"/>
    </row>
    <row r="120" spans="7:7" ht="18.75" x14ac:dyDescent="0.3">
      <c r="G120" s="215"/>
    </row>
    <row r="121" spans="7:7" ht="18.75" x14ac:dyDescent="0.3">
      <c r="G121" s="215"/>
    </row>
    <row r="122" spans="7:7" ht="18.75" x14ac:dyDescent="0.3">
      <c r="G122" s="215"/>
    </row>
    <row r="123" spans="7:7" ht="18.75" x14ac:dyDescent="0.3">
      <c r="G123" s="215"/>
    </row>
    <row r="124" spans="7:7" ht="18.75" x14ac:dyDescent="0.3">
      <c r="G124" s="215"/>
    </row>
    <row r="125" spans="7:7" ht="18.75" x14ac:dyDescent="0.3">
      <c r="G125" s="215"/>
    </row>
    <row r="126" spans="7:7" ht="18.75" x14ac:dyDescent="0.3">
      <c r="G126" s="215"/>
    </row>
    <row r="127" spans="7:7" ht="18.75" x14ac:dyDescent="0.3">
      <c r="G127" s="215"/>
    </row>
    <row r="128" spans="7:7" ht="18.75" x14ac:dyDescent="0.3">
      <c r="G128" s="215"/>
    </row>
    <row r="129" spans="7:7" ht="18.75" x14ac:dyDescent="0.3">
      <c r="G129" s="215"/>
    </row>
    <row r="130" spans="7:7" ht="18.75" x14ac:dyDescent="0.3">
      <c r="G130" s="215"/>
    </row>
    <row r="131" spans="7:7" ht="18.75" x14ac:dyDescent="0.3">
      <c r="G131" s="215"/>
    </row>
    <row r="132" spans="7:7" ht="18.75" x14ac:dyDescent="0.3">
      <c r="G132" s="215"/>
    </row>
    <row r="133" spans="7:7" ht="18.75" x14ac:dyDescent="0.3">
      <c r="G133" s="215"/>
    </row>
    <row r="134" spans="7:7" ht="18.75" x14ac:dyDescent="0.3">
      <c r="G134" s="215"/>
    </row>
  </sheetData>
  <pageMargins left="0.7" right="0.7" top="0.75" bottom="0.75" header="0.3" footer="0.3"/>
  <pageSetup orientation="portrait" verticalDpi="0" r:id="rId1"/>
  <ignoredErrors>
    <ignoredError sqref="I1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AK82"/>
  <sheetViews>
    <sheetView topLeftCell="A49" zoomScale="70" zoomScaleNormal="70" workbookViewId="0">
      <selection activeCell="I81" sqref="I81:AI81"/>
    </sheetView>
  </sheetViews>
  <sheetFormatPr baseColWidth="10" defaultColWidth="14.140625" defaultRowHeight="21" x14ac:dyDescent="0.35"/>
  <cols>
    <col min="1" max="1" width="4" style="135" customWidth="1"/>
    <col min="2" max="3" width="3.28515625" style="135" customWidth="1"/>
    <col min="4" max="4" width="4.5703125" style="135" customWidth="1"/>
    <col min="5" max="5" width="59.28515625" style="135" customWidth="1"/>
    <col min="6" max="6" width="5.5703125" style="135" customWidth="1"/>
    <col min="7" max="7" width="23.28515625" style="135" customWidth="1"/>
    <col min="8" max="8" width="5.5703125" style="135" customWidth="1"/>
    <col min="9" max="9" width="23.28515625" style="135" customWidth="1"/>
    <col min="10" max="10" width="5.5703125" style="135" customWidth="1"/>
    <col min="11" max="11" width="23.28515625" style="135" customWidth="1"/>
    <col min="12" max="12" width="5.5703125" style="135" customWidth="1"/>
    <col min="13" max="13" width="23.28515625" style="135" customWidth="1"/>
    <col min="14" max="14" width="5.5703125" style="135" customWidth="1"/>
    <col min="15" max="15" width="23.28515625" style="135" customWidth="1"/>
    <col min="16" max="16" width="5.5703125" style="135" customWidth="1"/>
    <col min="17" max="17" width="21.7109375" style="135" customWidth="1"/>
    <col min="18" max="18" width="5.5703125" style="135" customWidth="1"/>
    <col min="19" max="19" width="22" style="135" customWidth="1"/>
    <col min="20" max="20" width="5.5703125" style="135" customWidth="1"/>
    <col min="21" max="21" width="22.7109375" style="135" customWidth="1"/>
    <col min="22" max="22" width="5.5703125" style="135" customWidth="1"/>
    <col min="23" max="23" width="20.7109375" style="135" bestFit="1" customWidth="1"/>
    <col min="24" max="24" width="5.5703125" style="135" customWidth="1"/>
    <col min="25" max="25" width="21.7109375" style="135" customWidth="1"/>
    <col min="26" max="26" width="5.5703125" style="135" customWidth="1"/>
    <col min="27" max="27" width="18.7109375" style="135" customWidth="1"/>
    <col min="28" max="28" width="5.5703125" style="135" customWidth="1"/>
    <col min="29" max="29" width="18.7109375" style="135" customWidth="1"/>
    <col min="30" max="30" width="5.5703125" style="135" customWidth="1"/>
    <col min="31" max="31" width="18.7109375" style="135" customWidth="1"/>
    <col min="32" max="32" width="5.5703125" style="135" customWidth="1"/>
    <col min="33" max="33" width="18.7109375" style="135" customWidth="1"/>
    <col min="34" max="34" width="5.5703125" style="135" customWidth="1"/>
    <col min="35" max="35" width="18.7109375" style="135" customWidth="1"/>
    <col min="36" max="36" width="5.5703125" style="135" customWidth="1"/>
    <col min="37" max="37" width="22.5703125" style="135" customWidth="1"/>
    <col min="38" max="16384" width="14.140625" style="135"/>
  </cols>
  <sheetData>
    <row r="2" spans="3:37" ht="8.25" customHeight="1" x14ac:dyDescent="0.35"/>
    <row r="3" spans="3:37" ht="18.75" customHeight="1" x14ac:dyDescent="0.35">
      <c r="H3" s="136"/>
      <c r="J3" s="136"/>
      <c r="L3" s="136"/>
      <c r="N3" s="136"/>
      <c r="P3" s="136"/>
      <c r="Q3" s="136"/>
      <c r="R3" s="136"/>
      <c r="S3" s="136"/>
      <c r="T3" s="136"/>
      <c r="U3" s="136"/>
      <c r="W3" s="136"/>
      <c r="Y3" s="136"/>
      <c r="AA3" s="136"/>
      <c r="AC3" s="136"/>
      <c r="AE3" s="136"/>
      <c r="AG3" s="136"/>
      <c r="AI3" s="136"/>
      <c r="AJ3" s="137"/>
    </row>
    <row r="4" spans="3:37" s="138" customFormat="1" ht="33" customHeight="1" x14ac:dyDescent="0.25">
      <c r="C4" s="59" t="s">
        <v>0</v>
      </c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</row>
    <row r="5" spans="3:37" s="138" customFormat="1" ht="33" customHeight="1" x14ac:dyDescent="0.25">
      <c r="C5" s="61" t="s">
        <v>1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</row>
    <row r="6" spans="3:37" s="138" customFormat="1" ht="33" customHeight="1" x14ac:dyDescent="0.25">
      <c r="C6" s="61" t="s">
        <v>74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</row>
    <row r="7" spans="3:37" s="138" customFormat="1" ht="33" customHeight="1" x14ac:dyDescent="0.25">
      <c r="C7" s="139" t="s">
        <v>146</v>
      </c>
      <c r="D7" s="62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62"/>
    </row>
    <row r="8" spans="3:37" ht="0.75" customHeight="1" x14ac:dyDescent="0.35"/>
    <row r="9" spans="3:37" ht="11.1" customHeight="1" x14ac:dyDescent="0.35"/>
    <row r="10" spans="3:37" ht="11.1" customHeight="1" x14ac:dyDescent="0.35"/>
    <row r="11" spans="3:37" ht="11.1" customHeight="1" x14ac:dyDescent="0.35"/>
    <row r="12" spans="3:37" ht="4.5" customHeight="1" x14ac:dyDescent="0.35"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3"/>
    </row>
    <row r="13" spans="3:37" x14ac:dyDescent="0.35">
      <c r="C13" s="70"/>
      <c r="D13" s="67"/>
      <c r="E13" s="67"/>
      <c r="F13" s="144"/>
      <c r="G13" s="68" t="s">
        <v>3</v>
      </c>
      <c r="H13" s="145"/>
      <c r="I13" s="68">
        <v>2023</v>
      </c>
      <c r="J13" s="145"/>
      <c r="K13" s="68">
        <v>2022</v>
      </c>
      <c r="L13" s="145"/>
      <c r="M13" s="68">
        <v>2021</v>
      </c>
      <c r="N13" s="145"/>
      <c r="O13" s="68">
        <v>2020</v>
      </c>
      <c r="P13" s="145"/>
      <c r="Q13" s="146">
        <v>2019</v>
      </c>
      <c r="R13" s="145"/>
      <c r="S13" s="146">
        <v>2018</v>
      </c>
      <c r="T13" s="145"/>
      <c r="U13" s="146">
        <v>2017</v>
      </c>
      <c r="V13" s="144"/>
      <c r="W13" s="146">
        <v>2016</v>
      </c>
      <c r="X13" s="144"/>
      <c r="Y13" s="146">
        <v>2015</v>
      </c>
      <c r="Z13" s="144"/>
      <c r="AA13" s="146">
        <v>2014</v>
      </c>
      <c r="AB13" s="144"/>
      <c r="AC13" s="146">
        <v>2013</v>
      </c>
      <c r="AD13" s="144"/>
      <c r="AE13" s="146">
        <v>2012</v>
      </c>
      <c r="AF13" s="144"/>
      <c r="AG13" s="146">
        <v>2011</v>
      </c>
      <c r="AH13" s="144"/>
      <c r="AI13" s="146">
        <v>2010</v>
      </c>
      <c r="AJ13" s="147"/>
    </row>
    <row r="14" spans="3:37" x14ac:dyDescent="0.35">
      <c r="C14" s="75" t="s">
        <v>4</v>
      </c>
      <c r="D14" s="67"/>
      <c r="E14" s="67"/>
      <c r="F14" s="67"/>
      <c r="G14" s="67"/>
      <c r="H14" s="67"/>
      <c r="I14" s="216" t="s">
        <v>140</v>
      </c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76"/>
    </row>
    <row r="15" spans="3:37" ht="2.25" customHeight="1" x14ac:dyDescent="0.35">
      <c r="C15" s="70"/>
      <c r="D15" s="67"/>
      <c r="E15" s="67"/>
      <c r="F15" s="67"/>
      <c r="G15" s="67"/>
      <c r="H15" s="148"/>
      <c r="I15" s="67"/>
      <c r="J15" s="148"/>
      <c r="K15" s="67"/>
      <c r="L15" s="148"/>
      <c r="M15" s="67"/>
      <c r="N15" s="148"/>
      <c r="O15" s="67"/>
      <c r="P15" s="148"/>
      <c r="Q15" s="148"/>
      <c r="R15" s="148"/>
      <c r="S15" s="148"/>
      <c r="T15" s="148"/>
      <c r="U15" s="148"/>
      <c r="V15" s="67"/>
      <c r="W15" s="148"/>
      <c r="X15" s="67"/>
      <c r="Y15" s="148"/>
      <c r="Z15" s="67"/>
      <c r="AA15" s="148"/>
      <c r="AB15" s="67"/>
      <c r="AC15" s="148"/>
      <c r="AD15" s="67"/>
      <c r="AE15" s="148"/>
      <c r="AF15" s="67"/>
      <c r="AG15" s="148"/>
      <c r="AH15" s="67"/>
      <c r="AI15" s="148"/>
      <c r="AJ15" s="149"/>
    </row>
    <row r="16" spans="3:37" ht="19.5" customHeight="1" x14ac:dyDescent="0.35">
      <c r="C16" s="70"/>
      <c r="D16" s="93" t="s">
        <v>37</v>
      </c>
      <c r="E16" s="67"/>
      <c r="F16" s="77" t="s">
        <v>6</v>
      </c>
      <c r="G16" s="78">
        <f>SUM(I16+K16+M16+O16+Q16+S16+U16+W16+Y16+AA16+AC16+AE16+AG16+AI18)</f>
        <v>15315006524</v>
      </c>
      <c r="H16" s="77" t="s">
        <v>6</v>
      </c>
      <c r="I16" s="78">
        <v>1356591702</v>
      </c>
      <c r="J16" s="77" t="s">
        <v>6</v>
      </c>
      <c r="K16" s="78">
        <v>1324247951</v>
      </c>
      <c r="L16" s="77" t="s">
        <v>6</v>
      </c>
      <c r="M16" s="78">
        <v>1337260544</v>
      </c>
      <c r="N16" s="77" t="s">
        <v>6</v>
      </c>
      <c r="O16" s="78">
        <v>1150087813</v>
      </c>
      <c r="P16" s="77" t="s">
        <v>6</v>
      </c>
      <c r="Q16" s="121">
        <v>1306779184</v>
      </c>
      <c r="R16" s="77" t="s">
        <v>6</v>
      </c>
      <c r="S16" s="121">
        <v>1280571500</v>
      </c>
      <c r="T16" s="77" t="s">
        <v>6</v>
      </c>
      <c r="U16" s="121">
        <v>1221234608</v>
      </c>
      <c r="V16" s="77" t="s">
        <v>6</v>
      </c>
      <c r="W16" s="121">
        <v>1140397722</v>
      </c>
      <c r="X16" s="77" t="s">
        <v>6</v>
      </c>
      <c r="Y16" s="121">
        <v>1060795521</v>
      </c>
      <c r="Z16" s="77" t="s">
        <v>6</v>
      </c>
      <c r="AA16" s="121">
        <v>971496695</v>
      </c>
      <c r="AB16" s="77" t="s">
        <v>6</v>
      </c>
      <c r="AC16" s="121">
        <v>930592458</v>
      </c>
      <c r="AD16" s="77" t="s">
        <v>6</v>
      </c>
      <c r="AE16" s="121">
        <v>803773645</v>
      </c>
      <c r="AF16" s="77" t="s">
        <v>6</v>
      </c>
      <c r="AG16" s="121">
        <v>751888226</v>
      </c>
      <c r="AH16" s="77" t="s">
        <v>6</v>
      </c>
      <c r="AI16" s="121">
        <v>660897708</v>
      </c>
      <c r="AJ16" s="150"/>
      <c r="AK16" s="151"/>
    </row>
    <row r="17" spans="3:36" ht="19.5" customHeight="1" x14ac:dyDescent="0.35">
      <c r="C17" s="70"/>
      <c r="D17" s="93" t="s">
        <v>40</v>
      </c>
      <c r="E17" s="67"/>
      <c r="F17" s="77"/>
      <c r="G17" s="78"/>
      <c r="H17" s="77"/>
      <c r="I17" s="78"/>
      <c r="J17" s="77"/>
      <c r="K17" s="78"/>
      <c r="L17" s="77"/>
      <c r="M17" s="78"/>
      <c r="N17" s="77"/>
      <c r="O17" s="78"/>
      <c r="P17" s="77"/>
      <c r="Q17" s="121"/>
      <c r="R17" s="77"/>
      <c r="S17" s="121"/>
      <c r="T17" s="77"/>
      <c r="U17" s="123"/>
      <c r="V17" s="77"/>
      <c r="W17" s="121"/>
      <c r="X17" s="77"/>
      <c r="Y17" s="121"/>
      <c r="Z17" s="77"/>
      <c r="AA17" s="121"/>
      <c r="AB17" s="77"/>
      <c r="AC17" s="121"/>
      <c r="AD17" s="77"/>
      <c r="AE17" s="121"/>
      <c r="AF17" s="77"/>
      <c r="AG17" s="121"/>
      <c r="AH17" s="77"/>
      <c r="AI17" s="123">
        <v>18391247</v>
      </c>
      <c r="AJ17" s="150"/>
    </row>
    <row r="18" spans="3:36" ht="19.5" customHeight="1" x14ac:dyDescent="0.35">
      <c r="C18" s="70"/>
      <c r="D18" s="87"/>
      <c r="E18" s="88" t="s">
        <v>7</v>
      </c>
      <c r="F18" s="87"/>
      <c r="G18" s="152">
        <f>SUM(G16:G17)</f>
        <v>15315006524</v>
      </c>
      <c r="H18" s="87"/>
      <c r="I18" s="152">
        <f>SUM(I16:I17)</f>
        <v>1356591702</v>
      </c>
      <c r="J18" s="87"/>
      <c r="K18" s="152">
        <f>SUM(K16:K17)</f>
        <v>1324247951</v>
      </c>
      <c r="L18" s="87"/>
      <c r="M18" s="152">
        <f>SUM(M16:M17)</f>
        <v>1337260544</v>
      </c>
      <c r="N18" s="87"/>
      <c r="O18" s="152">
        <f>SUM(O16:O17)</f>
        <v>1150087813</v>
      </c>
      <c r="P18" s="87"/>
      <c r="Q18" s="152">
        <f>SUM(Q16:Q17)</f>
        <v>1306779184</v>
      </c>
      <c r="R18" s="87"/>
      <c r="S18" s="152">
        <f>SUM(S16:S17)</f>
        <v>1280571500</v>
      </c>
      <c r="T18" s="87"/>
      <c r="U18" s="152">
        <f>SUM(U16:U17)</f>
        <v>1221234608</v>
      </c>
      <c r="V18" s="87"/>
      <c r="W18" s="152">
        <f>SUM(W16:W17)</f>
        <v>1140397722</v>
      </c>
      <c r="X18" s="87"/>
      <c r="Y18" s="152">
        <f>SUM(Y16:Y17)</f>
        <v>1060795521</v>
      </c>
      <c r="Z18" s="87"/>
      <c r="AA18" s="152">
        <f>SUM(AA16:AA17)</f>
        <v>971496695</v>
      </c>
      <c r="AB18" s="87"/>
      <c r="AC18" s="152">
        <f>SUM(AC16:AC17)</f>
        <v>930592458</v>
      </c>
      <c r="AD18" s="87"/>
      <c r="AE18" s="152">
        <f>SUM(AE16:AE17)</f>
        <v>803773645</v>
      </c>
      <c r="AF18" s="87"/>
      <c r="AG18" s="152">
        <f>SUM(AG16:AG17)</f>
        <v>751888226</v>
      </c>
      <c r="AH18" s="87"/>
      <c r="AI18" s="152">
        <f>SUM(AI16:AI17)</f>
        <v>679288955</v>
      </c>
      <c r="AJ18" s="76"/>
    </row>
    <row r="19" spans="3:36" ht="9" customHeight="1" x14ac:dyDescent="0.35">
      <c r="C19" s="70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148"/>
      <c r="R19" s="67"/>
      <c r="S19" s="148"/>
      <c r="T19" s="67"/>
      <c r="U19" s="148"/>
      <c r="V19" s="67"/>
      <c r="W19" s="148"/>
      <c r="X19" s="67"/>
      <c r="Y19" s="148"/>
      <c r="Z19" s="67"/>
      <c r="AA19" s="148"/>
      <c r="AB19" s="67"/>
      <c r="AC19" s="148"/>
      <c r="AD19" s="67"/>
      <c r="AE19" s="148"/>
      <c r="AF19" s="67"/>
      <c r="AG19" s="148"/>
      <c r="AH19" s="67"/>
      <c r="AI19" s="148"/>
      <c r="AJ19" s="76"/>
    </row>
    <row r="20" spans="3:36" x14ac:dyDescent="0.35">
      <c r="C20" s="97" t="s">
        <v>8</v>
      </c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148"/>
      <c r="R20" s="67"/>
      <c r="S20" s="148"/>
      <c r="T20" s="67"/>
      <c r="U20" s="148"/>
      <c r="V20" s="67"/>
      <c r="W20" s="148"/>
      <c r="X20" s="67"/>
      <c r="Y20" s="148"/>
      <c r="Z20" s="67"/>
      <c r="AA20" s="148"/>
      <c r="AB20" s="67"/>
      <c r="AC20" s="148"/>
      <c r="AD20" s="67"/>
      <c r="AE20" s="148"/>
      <c r="AF20" s="67"/>
      <c r="AG20" s="148"/>
      <c r="AH20" s="67"/>
      <c r="AI20" s="148"/>
      <c r="AJ20" s="76"/>
    </row>
    <row r="21" spans="3:36" ht="3.75" customHeight="1" x14ac:dyDescent="0.35">
      <c r="C21" s="70"/>
      <c r="D21" s="67"/>
      <c r="E21" s="67"/>
      <c r="F21" s="67"/>
      <c r="G21" s="78">
        <f>+AI21+AG21+AE21+AC21+AA21+Y21+W21+U21+S21+Q21</f>
        <v>0</v>
      </c>
      <c r="H21" s="67"/>
      <c r="I21" s="78"/>
      <c r="J21" s="67"/>
      <c r="K21" s="78"/>
      <c r="L21" s="67"/>
      <c r="M21" s="78"/>
      <c r="N21" s="67"/>
      <c r="O21" s="78"/>
      <c r="P21" s="67"/>
      <c r="Q21" s="148"/>
      <c r="R21" s="67"/>
      <c r="S21" s="148"/>
      <c r="T21" s="67"/>
      <c r="U21" s="148"/>
      <c r="V21" s="67"/>
      <c r="W21" s="148"/>
      <c r="X21" s="67"/>
      <c r="Y21" s="148"/>
      <c r="Z21" s="67"/>
      <c r="AA21" s="148"/>
      <c r="AB21" s="67"/>
      <c r="AC21" s="148"/>
      <c r="AD21" s="67"/>
      <c r="AE21" s="148"/>
      <c r="AF21" s="67"/>
      <c r="AG21" s="148"/>
      <c r="AH21" s="67"/>
      <c r="AI21" s="148"/>
      <c r="AJ21" s="76"/>
    </row>
    <row r="22" spans="3:36" ht="19.5" customHeight="1" x14ac:dyDescent="0.35">
      <c r="C22" s="70"/>
      <c r="D22" s="81" t="s">
        <v>9</v>
      </c>
      <c r="E22" s="67"/>
      <c r="F22" s="67"/>
      <c r="G22" s="78">
        <f>SUM(I22+K22+M22+O22+Q22+S22+U22+W22+Y22+AA22+AC22+AE22+AI22+AG22)</f>
        <v>674525221</v>
      </c>
      <c r="H22" s="67"/>
      <c r="I22" s="227">
        <v>47470192</v>
      </c>
      <c r="J22" s="67"/>
      <c r="K22" s="78">
        <v>47363646</v>
      </c>
      <c r="L22" s="67"/>
      <c r="M22" s="78">
        <v>46602280</v>
      </c>
      <c r="N22" s="67"/>
      <c r="O22" s="78">
        <v>48019100</v>
      </c>
      <c r="P22" s="67"/>
      <c r="Q22" s="121">
        <v>58045666</v>
      </c>
      <c r="R22" s="67"/>
      <c r="S22" s="121">
        <v>60256378</v>
      </c>
      <c r="T22" s="67"/>
      <c r="U22" s="121">
        <v>56161336</v>
      </c>
      <c r="V22" s="67"/>
      <c r="W22" s="121">
        <v>56409470</v>
      </c>
      <c r="X22" s="67"/>
      <c r="Y22" s="121">
        <v>53851880</v>
      </c>
      <c r="Z22" s="67"/>
      <c r="AA22" s="121">
        <v>47873272</v>
      </c>
      <c r="AB22" s="67"/>
      <c r="AC22" s="121">
        <v>42534433</v>
      </c>
      <c r="AD22" s="67"/>
      <c r="AE22" s="121">
        <v>41088301</v>
      </c>
      <c r="AF22" s="67"/>
      <c r="AG22" s="121">
        <v>36348644</v>
      </c>
      <c r="AH22" s="67"/>
      <c r="AI22" s="121">
        <v>32500623</v>
      </c>
      <c r="AJ22" s="76"/>
    </row>
    <row r="23" spans="3:36" ht="19.5" customHeight="1" x14ac:dyDescent="0.35">
      <c r="C23" s="70"/>
      <c r="D23" s="99" t="s">
        <v>52</v>
      </c>
      <c r="E23" s="67"/>
      <c r="F23" s="67"/>
      <c r="G23" s="78">
        <f t="shared" ref="G23:G35" si="0">SUM(I23+K23+M23+O23+Q23+S23+U23+W23+Y23+AA23+AC23+AE23+AI23+AG23)</f>
        <v>95514519</v>
      </c>
      <c r="H23" s="67"/>
      <c r="I23" s="227">
        <v>454222</v>
      </c>
      <c r="J23" s="67"/>
      <c r="K23" s="78">
        <v>240985</v>
      </c>
      <c r="L23" s="67"/>
      <c r="M23" s="78">
        <v>184979</v>
      </c>
      <c r="N23" s="67"/>
      <c r="O23" s="78">
        <v>124013</v>
      </c>
      <c r="P23" s="67"/>
      <c r="Q23" s="121">
        <v>1636737</v>
      </c>
      <c r="R23" s="67"/>
      <c r="S23" s="121">
        <v>1830588</v>
      </c>
      <c r="T23" s="67"/>
      <c r="U23" s="121">
        <v>19544708</v>
      </c>
      <c r="V23" s="67"/>
      <c r="W23" s="121">
        <v>20812011</v>
      </c>
      <c r="X23" s="67"/>
      <c r="Y23" s="121">
        <v>14912937</v>
      </c>
      <c r="Z23" s="67"/>
      <c r="AA23" s="121">
        <v>12437218</v>
      </c>
      <c r="AB23" s="67"/>
      <c r="AC23" s="121">
        <v>12440048</v>
      </c>
      <c r="AD23" s="67"/>
      <c r="AE23" s="121">
        <v>10896073</v>
      </c>
      <c r="AF23" s="67"/>
      <c r="AG23" s="121"/>
      <c r="AH23" s="67"/>
      <c r="AI23" s="121"/>
      <c r="AJ23" s="76"/>
    </row>
    <row r="24" spans="3:36" ht="19.5" customHeight="1" x14ac:dyDescent="0.35">
      <c r="C24" s="70"/>
      <c r="D24" s="93" t="s">
        <v>10</v>
      </c>
      <c r="E24" s="67"/>
      <c r="F24" s="67"/>
      <c r="G24" s="78">
        <f t="shared" si="0"/>
        <v>18956921</v>
      </c>
      <c r="H24" s="67"/>
      <c r="I24" s="227">
        <v>12053458</v>
      </c>
      <c r="J24" s="67"/>
      <c r="K24" s="78"/>
      <c r="L24" s="67"/>
      <c r="M24" s="78"/>
      <c r="N24" s="67"/>
      <c r="O24" s="78"/>
      <c r="P24" s="67"/>
      <c r="Q24" s="121">
        <v>7600</v>
      </c>
      <c r="R24" s="67"/>
      <c r="S24" s="121"/>
      <c r="T24" s="67"/>
      <c r="U24" s="121">
        <v>3439034</v>
      </c>
      <c r="V24" s="67"/>
      <c r="W24" s="121">
        <v>1431144</v>
      </c>
      <c r="X24" s="67"/>
      <c r="Y24" s="121">
        <v>181902</v>
      </c>
      <c r="Z24" s="67"/>
      <c r="AA24" s="121"/>
      <c r="AB24" s="67"/>
      <c r="AC24" s="121">
        <v>3338</v>
      </c>
      <c r="AD24" s="67"/>
      <c r="AE24" s="121">
        <v>87010</v>
      </c>
      <c r="AF24" s="67"/>
      <c r="AG24" s="121">
        <v>1129263</v>
      </c>
      <c r="AH24" s="67"/>
      <c r="AI24" s="121">
        <v>624172</v>
      </c>
      <c r="AJ24" s="76"/>
    </row>
    <row r="25" spans="3:36" ht="19.5" customHeight="1" x14ac:dyDescent="0.35">
      <c r="C25" s="70"/>
      <c r="D25" s="93" t="s">
        <v>144</v>
      </c>
      <c r="E25" s="67"/>
      <c r="F25" s="67"/>
      <c r="G25" s="78">
        <f t="shared" si="0"/>
        <v>137503951</v>
      </c>
      <c r="H25" s="67"/>
      <c r="I25" s="227">
        <v>11934183</v>
      </c>
      <c r="J25" s="67"/>
      <c r="K25" s="78">
        <v>68782520</v>
      </c>
      <c r="L25" s="67"/>
      <c r="M25" s="78">
        <v>55581928</v>
      </c>
      <c r="N25" s="67"/>
      <c r="O25" s="78">
        <v>1205320</v>
      </c>
      <c r="P25" s="67"/>
      <c r="Q25" s="121"/>
      <c r="R25" s="67"/>
      <c r="S25" s="121"/>
      <c r="T25" s="67"/>
      <c r="U25" s="121"/>
      <c r="V25" s="67"/>
      <c r="W25" s="121"/>
      <c r="X25" s="67"/>
      <c r="Y25" s="121"/>
      <c r="Z25" s="67"/>
      <c r="AA25" s="121"/>
      <c r="AB25" s="67"/>
      <c r="AC25" s="121"/>
      <c r="AD25" s="67"/>
      <c r="AE25" s="121"/>
      <c r="AF25" s="67"/>
      <c r="AG25" s="121"/>
      <c r="AH25" s="67"/>
      <c r="AI25" s="121"/>
      <c r="AJ25" s="76"/>
    </row>
    <row r="26" spans="3:36" ht="19.5" customHeight="1" x14ac:dyDescent="0.35">
      <c r="C26" s="70"/>
      <c r="D26" s="93" t="s">
        <v>53</v>
      </c>
      <c r="E26" s="67"/>
      <c r="F26" s="67"/>
      <c r="G26" s="78">
        <f t="shared" si="0"/>
        <v>53123</v>
      </c>
      <c r="H26" s="67"/>
      <c r="I26" s="78"/>
      <c r="J26" s="67"/>
      <c r="K26" s="78"/>
      <c r="L26" s="67"/>
      <c r="M26" s="78"/>
      <c r="N26" s="67"/>
      <c r="O26" s="78"/>
      <c r="P26" s="67"/>
      <c r="Q26" s="121"/>
      <c r="R26" s="67"/>
      <c r="S26" s="121"/>
      <c r="T26" s="67"/>
      <c r="U26" s="121">
        <v>712</v>
      </c>
      <c r="V26" s="67"/>
      <c r="W26" s="121">
        <v>1157</v>
      </c>
      <c r="X26" s="67"/>
      <c r="Y26" s="121"/>
      <c r="Z26" s="67"/>
      <c r="AA26" s="121">
        <v>25072</v>
      </c>
      <c r="AB26" s="67"/>
      <c r="AC26" s="121">
        <v>26182</v>
      </c>
      <c r="AD26" s="67"/>
      <c r="AE26" s="121"/>
      <c r="AF26" s="67"/>
      <c r="AG26" s="121"/>
      <c r="AH26" s="67"/>
      <c r="AI26" s="121"/>
      <c r="AJ26" s="76"/>
    </row>
    <row r="27" spans="3:36" ht="19.5" customHeight="1" x14ac:dyDescent="0.35">
      <c r="C27" s="70"/>
      <c r="D27" s="93" t="s">
        <v>54</v>
      </c>
      <c r="E27" s="67"/>
      <c r="F27" s="67"/>
      <c r="G27" s="78">
        <f t="shared" si="0"/>
        <v>1918</v>
      </c>
      <c r="H27" s="67"/>
      <c r="I27" s="78"/>
      <c r="J27" s="67"/>
      <c r="K27" s="78"/>
      <c r="L27" s="67"/>
      <c r="M27" s="78"/>
      <c r="N27" s="67"/>
      <c r="O27" s="78"/>
      <c r="P27" s="67"/>
      <c r="Q27" s="121"/>
      <c r="R27" s="67"/>
      <c r="S27" s="121"/>
      <c r="T27" s="67"/>
      <c r="U27" s="121">
        <v>1918</v>
      </c>
      <c r="V27" s="67"/>
      <c r="W27" s="121"/>
      <c r="X27" s="67"/>
      <c r="Y27" s="121"/>
      <c r="Z27" s="67"/>
      <c r="AA27" s="121"/>
      <c r="AB27" s="67"/>
      <c r="AC27" s="121"/>
      <c r="AD27" s="67"/>
      <c r="AE27" s="121"/>
      <c r="AF27" s="67"/>
      <c r="AG27" s="121"/>
      <c r="AH27" s="67"/>
      <c r="AI27" s="121"/>
      <c r="AJ27" s="76"/>
    </row>
    <row r="28" spans="3:36" ht="19.5" customHeight="1" x14ac:dyDescent="0.35">
      <c r="C28" s="70"/>
      <c r="D28" s="93" t="s">
        <v>55</v>
      </c>
      <c r="E28" s="67"/>
      <c r="F28" s="67"/>
      <c r="G28" s="78">
        <f t="shared" si="0"/>
        <v>679628618</v>
      </c>
      <c r="H28" s="67"/>
      <c r="I28" s="78"/>
      <c r="J28" s="67"/>
      <c r="K28" s="78"/>
      <c r="L28" s="67"/>
      <c r="M28" s="78"/>
      <c r="N28" s="67"/>
      <c r="O28" s="78"/>
      <c r="P28" s="67"/>
      <c r="Q28" s="121">
        <v>78587610</v>
      </c>
      <c r="R28" s="67"/>
      <c r="S28" s="121">
        <v>88493296</v>
      </c>
      <c r="T28" s="67"/>
      <c r="U28" s="121">
        <v>88596654</v>
      </c>
      <c r="V28" s="67"/>
      <c r="W28" s="100">
        <f>75739635-726</f>
        <v>75738909</v>
      </c>
      <c r="X28" s="67"/>
      <c r="Y28" s="100">
        <v>80628255</v>
      </c>
      <c r="Z28" s="67"/>
      <c r="AA28" s="100">
        <v>159363303</v>
      </c>
      <c r="AB28" s="67"/>
      <c r="AC28" s="100">
        <f>74026452-131901</f>
        <v>73894551</v>
      </c>
      <c r="AD28" s="67"/>
      <c r="AE28" s="121">
        <v>34326040</v>
      </c>
      <c r="AF28" s="67"/>
      <c r="AG28" s="121"/>
      <c r="AH28" s="67"/>
      <c r="AI28" s="121"/>
      <c r="AJ28" s="76"/>
    </row>
    <row r="29" spans="3:36" ht="19.5" customHeight="1" x14ac:dyDescent="0.35">
      <c r="C29" s="70"/>
      <c r="D29" s="93" t="s">
        <v>56</v>
      </c>
      <c r="E29" s="67"/>
      <c r="F29" s="67"/>
      <c r="G29" s="78">
        <f t="shared" si="0"/>
        <v>1210494568</v>
      </c>
      <c r="H29" s="67"/>
      <c r="I29" s="78"/>
      <c r="J29" s="67"/>
      <c r="K29" s="78"/>
      <c r="L29" s="67"/>
      <c r="M29" s="78"/>
      <c r="N29" s="67"/>
      <c r="O29" s="78"/>
      <c r="P29" s="67"/>
      <c r="Q29" s="121">
        <v>145343902</v>
      </c>
      <c r="R29" s="67"/>
      <c r="S29" s="121">
        <v>134119578</v>
      </c>
      <c r="T29" s="67"/>
      <c r="U29" s="121">
        <v>149101581</v>
      </c>
      <c r="V29" s="67"/>
      <c r="W29" s="100">
        <v>128264385</v>
      </c>
      <c r="X29" s="67"/>
      <c r="Y29" s="100">
        <v>107127508</v>
      </c>
      <c r="Z29" s="67"/>
      <c r="AA29" s="100">
        <v>89748980</v>
      </c>
      <c r="AB29" s="67"/>
      <c r="AC29" s="100">
        <v>112965956</v>
      </c>
      <c r="AD29" s="67"/>
      <c r="AE29" s="121">
        <v>72722193</v>
      </c>
      <c r="AF29" s="67"/>
      <c r="AG29" s="121">
        <v>141822360</v>
      </c>
      <c r="AH29" s="67"/>
      <c r="AI29" s="121">
        <v>129278125</v>
      </c>
      <c r="AJ29" s="76"/>
    </row>
    <row r="30" spans="3:36" ht="19.5" customHeight="1" x14ac:dyDescent="0.35">
      <c r="C30" s="70"/>
      <c r="D30" s="93" t="s">
        <v>11</v>
      </c>
      <c r="E30" s="67"/>
      <c r="F30" s="67"/>
      <c r="G30" s="78">
        <f t="shared" si="0"/>
        <v>7887446517</v>
      </c>
      <c r="H30" s="67"/>
      <c r="I30" s="227">
        <v>943014779</v>
      </c>
      <c r="J30" s="67"/>
      <c r="K30" s="78">
        <v>787432396</v>
      </c>
      <c r="L30" s="67"/>
      <c r="M30" s="78">
        <v>755131191</v>
      </c>
      <c r="N30" s="67"/>
      <c r="O30" s="78">
        <v>728912097</v>
      </c>
      <c r="P30" s="67"/>
      <c r="Q30" s="121">
        <v>710240306</v>
      </c>
      <c r="R30" s="67"/>
      <c r="S30" s="121">
        <v>664672770</v>
      </c>
      <c r="T30" s="67"/>
      <c r="U30" s="121">
        <v>597429479</v>
      </c>
      <c r="V30" s="67"/>
      <c r="W30" s="121">
        <v>509500902</v>
      </c>
      <c r="X30" s="67"/>
      <c r="Y30" s="153">
        <v>416082112</v>
      </c>
      <c r="Z30" s="67"/>
      <c r="AA30" s="121">
        <v>395132578</v>
      </c>
      <c r="AB30" s="67"/>
      <c r="AC30" s="121">
        <v>374253487</v>
      </c>
      <c r="AD30" s="67"/>
      <c r="AE30" s="121">
        <v>320524881</v>
      </c>
      <c r="AF30" s="67"/>
      <c r="AG30" s="121">
        <v>355043142</v>
      </c>
      <c r="AH30" s="67"/>
      <c r="AI30" s="121">
        <v>330076397</v>
      </c>
      <c r="AJ30" s="76"/>
    </row>
    <row r="31" spans="3:36" ht="19.5" customHeight="1" x14ac:dyDescent="0.35">
      <c r="C31" s="70"/>
      <c r="D31" s="99" t="s">
        <v>57</v>
      </c>
      <c r="E31" s="67"/>
      <c r="F31" s="67"/>
      <c r="G31" s="78">
        <f t="shared" si="0"/>
        <v>920555825</v>
      </c>
      <c r="H31" s="67"/>
      <c r="I31" s="78"/>
      <c r="J31" s="67"/>
      <c r="K31" s="78">
        <v>114454874</v>
      </c>
      <c r="L31" s="67"/>
      <c r="M31" s="78">
        <v>109911416</v>
      </c>
      <c r="N31" s="67"/>
      <c r="O31" s="78">
        <v>105696364</v>
      </c>
      <c r="P31" s="67"/>
      <c r="Q31" s="121">
        <v>103122790</v>
      </c>
      <c r="R31" s="67"/>
      <c r="S31" s="121">
        <v>97617330</v>
      </c>
      <c r="T31" s="67"/>
      <c r="U31" s="121">
        <v>90262686</v>
      </c>
      <c r="V31" s="67"/>
      <c r="W31" s="121">
        <v>76639566</v>
      </c>
      <c r="X31" s="67"/>
      <c r="Y31" s="153">
        <v>62051405</v>
      </c>
      <c r="Z31" s="67"/>
      <c r="AA31" s="121">
        <v>58507573</v>
      </c>
      <c r="AB31" s="67"/>
      <c r="AC31" s="121">
        <v>55674606</v>
      </c>
      <c r="AD31" s="67"/>
      <c r="AE31" s="121">
        <v>46617215</v>
      </c>
      <c r="AF31" s="67"/>
      <c r="AG31" s="121"/>
      <c r="AH31" s="67"/>
      <c r="AI31" s="121"/>
      <c r="AJ31" s="76"/>
    </row>
    <row r="32" spans="3:36" ht="19.5" customHeight="1" x14ac:dyDescent="0.35">
      <c r="C32" s="70"/>
      <c r="D32" s="93" t="s">
        <v>58</v>
      </c>
      <c r="E32" s="67"/>
      <c r="F32" s="67"/>
      <c r="G32" s="78">
        <f t="shared" si="0"/>
        <v>21984751</v>
      </c>
      <c r="H32" s="67"/>
      <c r="I32" s="78"/>
      <c r="J32" s="67"/>
      <c r="K32" s="78">
        <v>1769544</v>
      </c>
      <c r="L32" s="67"/>
      <c r="M32" s="78">
        <v>1367496</v>
      </c>
      <c r="N32" s="67"/>
      <c r="O32" s="78">
        <v>1567452</v>
      </c>
      <c r="P32" s="67"/>
      <c r="Q32" s="121">
        <v>2740849</v>
      </c>
      <c r="R32" s="67"/>
      <c r="S32" s="121">
        <v>2888508</v>
      </c>
      <c r="T32" s="67"/>
      <c r="U32" s="121">
        <v>2361699</v>
      </c>
      <c r="V32" s="67"/>
      <c r="W32" s="121">
        <v>1973977</v>
      </c>
      <c r="X32" s="67"/>
      <c r="Y32" s="153">
        <v>1894961</v>
      </c>
      <c r="Z32" s="67"/>
      <c r="AA32" s="121">
        <v>1889440</v>
      </c>
      <c r="AB32" s="67"/>
      <c r="AC32" s="121">
        <v>1819311</v>
      </c>
      <c r="AD32" s="67"/>
      <c r="AE32" s="121">
        <v>1711514</v>
      </c>
      <c r="AF32" s="67"/>
      <c r="AG32" s="121"/>
      <c r="AH32" s="67"/>
      <c r="AI32" s="121"/>
      <c r="AJ32" s="76"/>
    </row>
    <row r="33" spans="3:36" ht="19.5" customHeight="1" x14ac:dyDescent="0.35">
      <c r="C33" s="70"/>
      <c r="D33" s="93" t="s">
        <v>42</v>
      </c>
      <c r="E33" s="67"/>
      <c r="F33" s="67"/>
      <c r="G33" s="78">
        <f t="shared" si="0"/>
        <v>93652420</v>
      </c>
      <c r="H33" s="67"/>
      <c r="I33" s="78"/>
      <c r="J33" s="67"/>
      <c r="K33" s="78"/>
      <c r="L33" s="67"/>
      <c r="M33" s="78"/>
      <c r="N33" s="67"/>
      <c r="O33" s="78"/>
      <c r="P33" s="67"/>
      <c r="Q33" s="121"/>
      <c r="R33" s="67"/>
      <c r="S33" s="121"/>
      <c r="T33" s="67"/>
      <c r="U33" s="121"/>
      <c r="V33" s="67"/>
      <c r="W33" s="121"/>
      <c r="X33" s="67"/>
      <c r="Y33" s="153"/>
      <c r="Z33" s="67"/>
      <c r="AA33" s="121"/>
      <c r="AB33" s="67"/>
      <c r="AC33" s="121"/>
      <c r="AD33" s="67"/>
      <c r="AE33" s="121">
        <v>93652420</v>
      </c>
      <c r="AF33" s="67"/>
      <c r="AG33" s="121"/>
      <c r="AH33" s="67"/>
      <c r="AI33" s="121"/>
      <c r="AJ33" s="76"/>
    </row>
    <row r="34" spans="3:36" ht="19.5" customHeight="1" x14ac:dyDescent="0.35">
      <c r="C34" s="70"/>
      <c r="D34" s="81" t="s">
        <v>12</v>
      </c>
      <c r="E34" s="67"/>
      <c r="F34" s="67"/>
      <c r="G34" s="78">
        <f t="shared" si="0"/>
        <v>2765795544</v>
      </c>
      <c r="H34" s="67"/>
      <c r="I34" s="227">
        <v>460230381</v>
      </c>
      <c r="J34" s="67"/>
      <c r="K34" s="78">
        <v>468841284</v>
      </c>
      <c r="L34" s="67"/>
      <c r="M34" s="78">
        <v>409292823</v>
      </c>
      <c r="N34" s="67"/>
      <c r="O34" s="78">
        <v>359029487</v>
      </c>
      <c r="P34" s="67"/>
      <c r="Q34" s="121">
        <v>147668288</v>
      </c>
      <c r="R34" s="67"/>
      <c r="S34" s="121">
        <v>143155328</v>
      </c>
      <c r="T34" s="67"/>
      <c r="U34" s="121">
        <v>144251097</v>
      </c>
      <c r="V34" s="67"/>
      <c r="W34" s="121">
        <v>146000893</v>
      </c>
      <c r="X34" s="67"/>
      <c r="Y34" s="153">
        <v>130518313</v>
      </c>
      <c r="Z34" s="67"/>
      <c r="AA34" s="121">
        <v>106986509</v>
      </c>
      <c r="AB34" s="67"/>
      <c r="AC34" s="121">
        <v>121304967</v>
      </c>
      <c r="AD34" s="67"/>
      <c r="AE34" s="121"/>
      <c r="AF34" s="67"/>
      <c r="AG34" s="121">
        <v>68884789</v>
      </c>
      <c r="AH34" s="67"/>
      <c r="AI34" s="121">
        <v>59631385</v>
      </c>
      <c r="AJ34" s="76"/>
    </row>
    <row r="35" spans="3:36" ht="19.5" customHeight="1" x14ac:dyDescent="0.35">
      <c r="C35" s="70"/>
      <c r="D35" s="93" t="s">
        <v>59</v>
      </c>
      <c r="E35" s="67"/>
      <c r="F35" s="67"/>
      <c r="G35" s="78">
        <f t="shared" si="0"/>
        <v>7526885</v>
      </c>
      <c r="H35" s="67"/>
      <c r="I35" s="78"/>
      <c r="J35" s="67"/>
      <c r="K35" s="78">
        <v>102489</v>
      </c>
      <c r="L35" s="67"/>
      <c r="M35" s="78">
        <v>90765</v>
      </c>
      <c r="N35" s="67"/>
      <c r="O35" s="78">
        <v>29292</v>
      </c>
      <c r="P35" s="67"/>
      <c r="Q35" s="121">
        <v>26955</v>
      </c>
      <c r="R35" s="67"/>
      <c r="S35" s="121">
        <v>37016</v>
      </c>
      <c r="T35" s="67"/>
      <c r="U35" s="121">
        <v>28417</v>
      </c>
      <c r="V35" s="67"/>
      <c r="W35" s="121">
        <v>5812278</v>
      </c>
      <c r="X35" s="67"/>
      <c r="Y35" s="153">
        <v>1270210</v>
      </c>
      <c r="Z35" s="67"/>
      <c r="AA35" s="121">
        <v>100034</v>
      </c>
      <c r="AB35" s="67"/>
      <c r="AC35" s="121">
        <v>29429</v>
      </c>
      <c r="AD35" s="67"/>
      <c r="AE35" s="121"/>
      <c r="AF35" s="67"/>
      <c r="AG35" s="121"/>
      <c r="AH35" s="67"/>
      <c r="AI35" s="121"/>
      <c r="AJ35" s="76"/>
    </row>
    <row r="36" spans="3:36" ht="19.5" customHeight="1" x14ac:dyDescent="0.35">
      <c r="C36" s="70"/>
      <c r="D36" s="93" t="s">
        <v>13</v>
      </c>
      <c r="E36" s="67"/>
      <c r="F36" s="67"/>
      <c r="G36" s="78">
        <f>SUM(I36+K36+M36+O36+Q36+S36+U36+W36+Y36+AA36+AC36+AE36+AI36+AG36)</f>
        <v>471432521</v>
      </c>
      <c r="H36" s="67"/>
      <c r="I36" s="228">
        <v>52366282</v>
      </c>
      <c r="J36" s="67"/>
      <c r="K36" s="82">
        <v>51981160</v>
      </c>
      <c r="L36" s="67"/>
      <c r="M36" s="82">
        <v>50063026</v>
      </c>
      <c r="N36" s="67"/>
      <c r="O36" s="82">
        <v>45821952</v>
      </c>
      <c r="P36" s="67"/>
      <c r="Q36" s="121">
        <v>51594582</v>
      </c>
      <c r="R36" s="67"/>
      <c r="S36" s="121">
        <v>47566555</v>
      </c>
      <c r="T36" s="67"/>
      <c r="U36" s="123">
        <v>40977453</v>
      </c>
      <c r="V36" s="67"/>
      <c r="W36" s="121">
        <v>34383438</v>
      </c>
      <c r="X36" s="67"/>
      <c r="Y36" s="121">
        <v>29816157</v>
      </c>
      <c r="Z36" s="67"/>
      <c r="AA36" s="121">
        <v>11706372</v>
      </c>
      <c r="AB36" s="67"/>
      <c r="AC36" s="121">
        <v>5656906</v>
      </c>
      <c r="AD36" s="67"/>
      <c r="AE36" s="121">
        <v>15856651</v>
      </c>
      <c r="AF36" s="67"/>
      <c r="AG36" s="121">
        <v>17394744</v>
      </c>
      <c r="AH36" s="67"/>
      <c r="AI36" s="123">
        <v>16247243</v>
      </c>
      <c r="AJ36" s="76"/>
    </row>
    <row r="37" spans="3:36" ht="19.5" customHeight="1" x14ac:dyDescent="0.35">
      <c r="C37" s="70"/>
      <c r="D37" s="67"/>
      <c r="E37" s="102" t="s">
        <v>14</v>
      </c>
      <c r="F37" s="87"/>
      <c r="G37" s="154">
        <f>SUM(G22:G36)</f>
        <v>14985073302</v>
      </c>
      <c r="H37" s="67"/>
      <c r="I37" s="154">
        <f>SUM(I22:I36)</f>
        <v>1527523497</v>
      </c>
      <c r="J37" s="67"/>
      <c r="K37" s="154">
        <f>SUM(K22:K36)</f>
        <v>1540968898</v>
      </c>
      <c r="L37" s="67"/>
      <c r="M37" s="154">
        <f>SUM(M22:M36)</f>
        <v>1428225904</v>
      </c>
      <c r="N37" s="67"/>
      <c r="O37" s="154">
        <f>SUM(O22:O36)</f>
        <v>1290405077</v>
      </c>
      <c r="P37" s="67"/>
      <c r="Q37" s="154">
        <f>SUM(Q22:Q36)</f>
        <v>1299015285</v>
      </c>
      <c r="R37" s="67"/>
      <c r="S37" s="154">
        <f>SUM(S22:S36)</f>
        <v>1240637347</v>
      </c>
      <c r="T37" s="67"/>
      <c r="U37" s="154">
        <f>SUM(U22:U36)</f>
        <v>1192156774</v>
      </c>
      <c r="V37" s="67"/>
      <c r="W37" s="154">
        <f>SUM(W22:W36)</f>
        <v>1056968130</v>
      </c>
      <c r="X37" s="67"/>
      <c r="Y37" s="154">
        <f>SUM(Y22:Y36)</f>
        <v>898335640</v>
      </c>
      <c r="Z37" s="67"/>
      <c r="AA37" s="154">
        <f>SUM(AA22:AA36)</f>
        <v>883770351</v>
      </c>
      <c r="AB37" s="67"/>
      <c r="AC37" s="154">
        <f>SUM(AC22:AC36)</f>
        <v>800603214</v>
      </c>
      <c r="AD37" s="67"/>
      <c r="AE37" s="154">
        <f>SUM(AE22:AE36)</f>
        <v>637482298</v>
      </c>
      <c r="AF37" s="67"/>
      <c r="AG37" s="154">
        <f>SUM(AG22:AG36)</f>
        <v>620622942</v>
      </c>
      <c r="AH37" s="67"/>
      <c r="AI37" s="154">
        <f>SUM(AI22:AI36)</f>
        <v>568357945</v>
      </c>
      <c r="AJ37" s="76"/>
    </row>
    <row r="38" spans="3:36" ht="5.0999999999999996" customHeight="1" x14ac:dyDescent="0.35">
      <c r="C38" s="70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148"/>
      <c r="R38" s="67"/>
      <c r="S38" s="148"/>
      <c r="T38" s="67"/>
      <c r="U38" s="148"/>
      <c r="V38" s="67"/>
      <c r="W38" s="148"/>
      <c r="X38" s="67"/>
      <c r="Y38" s="148"/>
      <c r="Z38" s="67"/>
      <c r="AA38" s="148"/>
      <c r="AB38" s="67"/>
      <c r="AC38" s="148"/>
      <c r="AD38" s="67"/>
      <c r="AE38" s="148"/>
      <c r="AF38" s="67"/>
      <c r="AG38" s="148"/>
      <c r="AH38" s="67"/>
      <c r="AI38" s="148"/>
      <c r="AJ38" s="76"/>
    </row>
    <row r="39" spans="3:36" x14ac:dyDescent="0.35">
      <c r="C39" s="155" t="s">
        <v>75</v>
      </c>
      <c r="D39" s="87"/>
      <c r="E39" s="102"/>
      <c r="F39" s="87"/>
      <c r="G39" s="78">
        <f>SUM(I39+K39+M39+O39+Q39+S39+U39+W39+Y39+AA39+AC39+AE39+AI39+AG39)</f>
        <v>329933222</v>
      </c>
      <c r="H39" s="87"/>
      <c r="I39" s="109">
        <f>I18-I37</f>
        <v>-170931795</v>
      </c>
      <c r="J39" s="87"/>
      <c r="K39" s="109">
        <f>K18-K37</f>
        <v>-216720947</v>
      </c>
      <c r="L39" s="87"/>
      <c r="M39" s="109">
        <f>M18-M37</f>
        <v>-90965360</v>
      </c>
      <c r="N39" s="87"/>
      <c r="O39" s="109">
        <f>O18-O37</f>
        <v>-140317264</v>
      </c>
      <c r="P39" s="87"/>
      <c r="Q39" s="109">
        <f>Q18-Q37</f>
        <v>7763899</v>
      </c>
      <c r="R39" s="87"/>
      <c r="S39" s="109">
        <f>S18-S37</f>
        <v>39934153</v>
      </c>
      <c r="T39" s="87"/>
      <c r="U39" s="109">
        <f>U18-U37</f>
        <v>29077834</v>
      </c>
      <c r="V39" s="87"/>
      <c r="W39" s="109">
        <f>W18-W37</f>
        <v>83429592</v>
      </c>
      <c r="X39" s="87"/>
      <c r="Y39" s="109">
        <f>Y18-Y37</f>
        <v>162459881</v>
      </c>
      <c r="Z39" s="87"/>
      <c r="AA39" s="109">
        <f>AA18-AA37</f>
        <v>87726344</v>
      </c>
      <c r="AB39" s="87"/>
      <c r="AC39" s="109">
        <f>AC18-AC37</f>
        <v>129989244</v>
      </c>
      <c r="AD39" s="87"/>
      <c r="AE39" s="109">
        <f>AE18-AE37</f>
        <v>166291347</v>
      </c>
      <c r="AF39" s="87"/>
      <c r="AG39" s="109">
        <f>AG18-AG37</f>
        <v>131265284</v>
      </c>
      <c r="AH39" s="87"/>
      <c r="AI39" s="109">
        <f>AI18-AI37</f>
        <v>110931010</v>
      </c>
      <c r="AJ39" s="76"/>
    </row>
    <row r="40" spans="3:36" ht="6" customHeight="1" x14ac:dyDescent="0.35">
      <c r="C40" s="70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148"/>
      <c r="R40" s="67"/>
      <c r="S40" s="148"/>
      <c r="T40" s="67"/>
      <c r="U40" s="148"/>
      <c r="V40" s="67"/>
      <c r="W40" s="148"/>
      <c r="X40" s="67"/>
      <c r="Y40" s="148"/>
      <c r="Z40" s="67"/>
      <c r="AA40" s="148"/>
      <c r="AB40" s="67"/>
      <c r="AC40" s="148"/>
      <c r="AD40" s="67"/>
      <c r="AE40" s="148"/>
      <c r="AF40" s="67"/>
      <c r="AG40" s="148"/>
      <c r="AH40" s="67"/>
      <c r="AI40" s="148"/>
      <c r="AJ40" s="76"/>
    </row>
    <row r="41" spans="3:36" x14ac:dyDescent="0.35">
      <c r="C41" s="97" t="s">
        <v>16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148"/>
      <c r="R41" s="67"/>
      <c r="S41" s="148"/>
      <c r="T41" s="67"/>
      <c r="U41" s="148"/>
      <c r="V41" s="67"/>
      <c r="W41" s="148"/>
      <c r="X41" s="67"/>
      <c r="Y41" s="148"/>
      <c r="Z41" s="67"/>
      <c r="AA41" s="148"/>
      <c r="AB41" s="67"/>
      <c r="AC41" s="148"/>
      <c r="AD41" s="67"/>
      <c r="AE41" s="148"/>
      <c r="AF41" s="67"/>
      <c r="AG41" s="148"/>
      <c r="AH41" s="67"/>
      <c r="AI41" s="148"/>
      <c r="AJ41" s="76"/>
    </row>
    <row r="42" spans="3:36" ht="4.5" customHeight="1" x14ac:dyDescent="0.35">
      <c r="C42" s="70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148"/>
      <c r="R42" s="67"/>
      <c r="S42" s="148"/>
      <c r="T42" s="67"/>
      <c r="U42" s="148"/>
      <c r="V42" s="67"/>
      <c r="W42" s="148"/>
      <c r="X42" s="67"/>
      <c r="Y42" s="148"/>
      <c r="Z42" s="67"/>
      <c r="AA42" s="148"/>
      <c r="AB42" s="67"/>
      <c r="AC42" s="148"/>
      <c r="AD42" s="67"/>
      <c r="AE42" s="148"/>
      <c r="AF42" s="67"/>
      <c r="AG42" s="148"/>
      <c r="AH42" s="67"/>
      <c r="AI42" s="148"/>
      <c r="AJ42" s="76"/>
    </row>
    <row r="43" spans="3:36" ht="20.25" customHeight="1" x14ac:dyDescent="0.35">
      <c r="C43" s="70"/>
      <c r="D43" s="93" t="s">
        <v>17</v>
      </c>
      <c r="E43" s="67"/>
      <c r="F43" s="67"/>
      <c r="G43" s="78">
        <f t="shared" ref="G43:G47" si="1">SUM(I43+K43+M43+O43+Q43+S43+U43+W43+Y43+AA43+AC43+AE43+AI43+AG43)</f>
        <v>327443737</v>
      </c>
      <c r="H43" s="67"/>
      <c r="I43" s="227">
        <v>46426121</v>
      </c>
      <c r="J43" s="67"/>
      <c r="K43" s="78">
        <v>11095320</v>
      </c>
      <c r="L43" s="67"/>
      <c r="M43" s="78">
        <v>7642051</v>
      </c>
      <c r="N43" s="67"/>
      <c r="O43" s="78">
        <v>15767831</v>
      </c>
      <c r="P43" s="67"/>
      <c r="Q43" s="121">
        <v>28616720</v>
      </c>
      <c r="R43" s="67"/>
      <c r="S43" s="121">
        <v>24228171</v>
      </c>
      <c r="T43" s="67"/>
      <c r="U43" s="121">
        <v>25226970</v>
      </c>
      <c r="V43" s="67"/>
      <c r="W43" s="121">
        <v>25140269</v>
      </c>
      <c r="X43" s="67"/>
      <c r="Y43" s="121">
        <v>22914470</v>
      </c>
      <c r="Z43" s="67"/>
      <c r="AA43" s="121">
        <v>23718414</v>
      </c>
      <c r="AB43" s="67"/>
      <c r="AC43" s="121">
        <v>33147995</v>
      </c>
      <c r="AD43" s="67"/>
      <c r="AE43" s="121">
        <v>28824115</v>
      </c>
      <c r="AF43" s="67"/>
      <c r="AG43" s="121">
        <v>22936703</v>
      </c>
      <c r="AH43" s="67"/>
      <c r="AI43" s="121">
        <v>11758587</v>
      </c>
      <c r="AJ43" s="76"/>
    </row>
    <row r="44" spans="3:36" ht="20.25" customHeight="1" x14ac:dyDescent="0.35">
      <c r="C44" s="70"/>
      <c r="D44" s="81" t="s">
        <v>18</v>
      </c>
      <c r="E44" s="67"/>
      <c r="F44" s="67"/>
      <c r="G44" s="78">
        <f t="shared" si="1"/>
        <v>86561315</v>
      </c>
      <c r="H44" s="67"/>
      <c r="I44" s="227">
        <v>7709079</v>
      </c>
      <c r="J44" s="67"/>
      <c r="K44" s="78">
        <v>8464953</v>
      </c>
      <c r="L44" s="67"/>
      <c r="M44" s="78">
        <v>7052906</v>
      </c>
      <c r="N44" s="67"/>
      <c r="O44" s="78">
        <v>5782841</v>
      </c>
      <c r="P44" s="67"/>
      <c r="Q44" s="121">
        <v>8021473</v>
      </c>
      <c r="R44" s="67"/>
      <c r="S44" s="121">
        <v>8303038</v>
      </c>
      <c r="T44" s="67"/>
      <c r="U44" s="121">
        <v>7677480</v>
      </c>
      <c r="V44" s="67"/>
      <c r="W44" s="121">
        <v>6476570</v>
      </c>
      <c r="X44" s="67"/>
      <c r="Y44" s="121">
        <v>6402463</v>
      </c>
      <c r="Z44" s="67"/>
      <c r="AA44" s="121">
        <v>4983769</v>
      </c>
      <c r="AB44" s="67"/>
      <c r="AC44" s="121">
        <v>5474650</v>
      </c>
      <c r="AD44" s="67"/>
      <c r="AE44" s="121">
        <v>3339097</v>
      </c>
      <c r="AF44" s="67"/>
      <c r="AG44" s="121">
        <v>3477773</v>
      </c>
      <c r="AH44" s="67"/>
      <c r="AI44" s="121">
        <v>3395223</v>
      </c>
      <c r="AJ44" s="76"/>
    </row>
    <row r="45" spans="3:36" ht="20.25" customHeight="1" x14ac:dyDescent="0.35">
      <c r="C45" s="70"/>
      <c r="D45" s="93" t="s">
        <v>66</v>
      </c>
      <c r="E45" s="67"/>
      <c r="F45" s="67"/>
      <c r="G45" s="78">
        <f t="shared" si="1"/>
        <v>1061417</v>
      </c>
      <c r="H45" s="67"/>
      <c r="I45" s="78"/>
      <c r="J45" s="67"/>
      <c r="K45" s="78"/>
      <c r="L45" s="67"/>
      <c r="M45" s="78"/>
      <c r="N45" s="67"/>
      <c r="O45" s="78"/>
      <c r="P45" s="67"/>
      <c r="Q45" s="121"/>
      <c r="R45" s="67"/>
      <c r="S45" s="121"/>
      <c r="T45" s="67"/>
      <c r="U45" s="121"/>
      <c r="V45" s="67"/>
      <c r="W45" s="121"/>
      <c r="X45" s="67"/>
      <c r="Y45" s="121"/>
      <c r="Z45" s="67"/>
      <c r="AA45" s="121"/>
      <c r="AB45" s="67"/>
      <c r="AC45" s="121"/>
      <c r="AD45" s="67"/>
      <c r="AE45" s="121">
        <v>1061417</v>
      </c>
      <c r="AF45" s="67"/>
      <c r="AG45" s="121"/>
      <c r="AH45" s="67"/>
      <c r="AI45" s="121"/>
      <c r="AJ45" s="76"/>
    </row>
    <row r="46" spans="3:36" ht="20.25" customHeight="1" x14ac:dyDescent="0.35">
      <c r="C46" s="70"/>
      <c r="D46" s="93" t="s">
        <v>41</v>
      </c>
      <c r="E46" s="67"/>
      <c r="F46" s="67"/>
      <c r="G46" s="78">
        <f t="shared" si="1"/>
        <v>4707561</v>
      </c>
      <c r="H46" s="67"/>
      <c r="I46" s="78"/>
      <c r="J46" s="67"/>
      <c r="K46" s="78">
        <v>1132794</v>
      </c>
      <c r="L46" s="67"/>
      <c r="M46" s="78">
        <v>114659</v>
      </c>
      <c r="N46" s="67"/>
      <c r="O46" s="78">
        <v>507231</v>
      </c>
      <c r="P46" s="67"/>
      <c r="Q46" s="121"/>
      <c r="R46" s="67"/>
      <c r="S46" s="121"/>
      <c r="T46" s="67"/>
      <c r="U46" s="121"/>
      <c r="V46" s="67"/>
      <c r="W46" s="121">
        <v>1040035</v>
      </c>
      <c r="X46" s="67"/>
      <c r="Y46" s="121">
        <v>834912</v>
      </c>
      <c r="Z46" s="67"/>
      <c r="AA46" s="121">
        <v>844791</v>
      </c>
      <c r="AB46" s="67"/>
      <c r="AC46" s="121">
        <v>213370</v>
      </c>
      <c r="AD46" s="67"/>
      <c r="AE46" s="121">
        <v>19769</v>
      </c>
      <c r="AF46" s="67"/>
      <c r="AG46" s="121"/>
      <c r="AH46" s="67"/>
      <c r="AI46" s="121"/>
      <c r="AJ46" s="76"/>
    </row>
    <row r="47" spans="3:36" ht="20.25" customHeight="1" x14ac:dyDescent="0.35">
      <c r="C47" s="70"/>
      <c r="D47" s="93" t="s">
        <v>67</v>
      </c>
      <c r="E47" s="67"/>
      <c r="F47" s="67"/>
      <c r="G47" s="82">
        <f t="shared" si="1"/>
        <v>233652</v>
      </c>
      <c r="H47" s="67"/>
      <c r="I47" s="82"/>
      <c r="J47" s="67"/>
      <c r="K47" s="78"/>
      <c r="L47" s="67"/>
      <c r="M47" s="78"/>
      <c r="N47" s="67"/>
      <c r="O47" s="78"/>
      <c r="P47" s="67"/>
      <c r="Q47" s="121"/>
      <c r="R47" s="67"/>
      <c r="S47" s="121"/>
      <c r="T47" s="67"/>
      <c r="U47" s="121"/>
      <c r="V47" s="67"/>
      <c r="W47" s="121"/>
      <c r="X47" s="67"/>
      <c r="Y47" s="121"/>
      <c r="Z47" s="67"/>
      <c r="AA47" s="121"/>
      <c r="AB47" s="67"/>
      <c r="AC47" s="121"/>
      <c r="AD47" s="67"/>
      <c r="AE47" s="121">
        <v>233652</v>
      </c>
      <c r="AF47" s="67"/>
      <c r="AG47" s="121"/>
      <c r="AH47" s="67"/>
      <c r="AI47" s="121"/>
      <c r="AJ47" s="76"/>
    </row>
    <row r="48" spans="3:36" x14ac:dyDescent="0.35">
      <c r="C48" s="70"/>
      <c r="D48" s="67"/>
      <c r="E48" s="81" t="s">
        <v>19</v>
      </c>
      <c r="F48" s="67"/>
      <c r="G48" s="78">
        <f>SUM(I48+K48+M48+O48+Q48+S48+U48+W48+Y48+AA48+AC48+AE48+AI48+AG48)</f>
        <v>408469726</v>
      </c>
      <c r="H48" s="67"/>
      <c r="I48" s="206">
        <f>SUM(I43+I44-I45-I46+I47)</f>
        <v>54135200</v>
      </c>
      <c r="J48" s="67"/>
      <c r="K48" s="206">
        <f>SUM(K43+K44-K45-K46+K47)</f>
        <v>18427479</v>
      </c>
      <c r="L48" s="67"/>
      <c r="M48" s="206">
        <f>SUM(M43+M44-M45-M46+M47)</f>
        <v>14580298</v>
      </c>
      <c r="N48" s="67"/>
      <c r="O48" s="206">
        <f>SUM(O43+O44-O45-O46+O47)</f>
        <v>21043441</v>
      </c>
      <c r="P48" s="67"/>
      <c r="Q48" s="206">
        <f>SUM(Q43+Q44-Q45-Q46+Q47)</f>
        <v>36638193</v>
      </c>
      <c r="R48" s="67"/>
      <c r="S48" s="206">
        <f>SUM(S43+S44-S45-S46+S47)</f>
        <v>32531209</v>
      </c>
      <c r="T48" s="67"/>
      <c r="U48" s="206">
        <f>SUM(U43+U44-U45-U46+U47)</f>
        <v>32904450</v>
      </c>
      <c r="V48" s="67"/>
      <c r="W48" s="206">
        <f>SUM(W43+W44-W45-W46+W47)</f>
        <v>30576804</v>
      </c>
      <c r="X48" s="67"/>
      <c r="Y48" s="206">
        <f>SUM(Y43+Y44-Y45-Y46+Y47)</f>
        <v>28482021</v>
      </c>
      <c r="Z48" s="206"/>
      <c r="AA48" s="206">
        <f>SUM(AA43+AA44-AA45-AA46+AA47)</f>
        <v>27857392</v>
      </c>
      <c r="AB48" s="67"/>
      <c r="AC48" s="206">
        <f>SUM(AC43+AC44-AC45-AC46+AC47)</f>
        <v>38409275</v>
      </c>
      <c r="AD48" s="67"/>
      <c r="AE48" s="206">
        <f>SUM(AE43+AE44-AE45-AE46+AE47)</f>
        <v>31315678</v>
      </c>
      <c r="AF48" s="67"/>
      <c r="AG48" s="206">
        <f>SUM(AG43+AG44-AG45-AG46+AG47)</f>
        <v>26414476</v>
      </c>
      <c r="AH48" s="67"/>
      <c r="AI48" s="206">
        <f>SUM(AI43+AI44-AI45-AI46+AI47)</f>
        <v>15153810</v>
      </c>
      <c r="AJ48" s="76"/>
    </row>
    <row r="49" spans="3:37" ht="6" customHeight="1" x14ac:dyDescent="0.35">
      <c r="C49" s="70"/>
      <c r="D49" s="67"/>
      <c r="E49" s="81"/>
      <c r="F49" s="67"/>
      <c r="G49" s="123"/>
      <c r="H49" s="67"/>
      <c r="I49" s="180"/>
      <c r="J49" s="67"/>
      <c r="K49" s="180"/>
      <c r="L49" s="67"/>
      <c r="M49" s="180"/>
      <c r="N49" s="67"/>
      <c r="O49" s="180"/>
      <c r="P49" s="67"/>
      <c r="Q49" s="123"/>
      <c r="R49" s="67"/>
      <c r="S49" s="123"/>
      <c r="T49" s="67"/>
      <c r="U49" s="123"/>
      <c r="V49" s="67"/>
      <c r="W49" s="123"/>
      <c r="X49" s="67"/>
      <c r="Y49" s="123"/>
      <c r="Z49" s="67"/>
      <c r="AA49" s="123"/>
      <c r="AB49" s="67"/>
      <c r="AC49" s="123"/>
      <c r="AD49" s="67"/>
      <c r="AE49" s="123"/>
      <c r="AF49" s="67"/>
      <c r="AG49" s="123"/>
      <c r="AH49" s="67"/>
      <c r="AI49" s="123"/>
      <c r="AJ49" s="76"/>
    </row>
    <row r="50" spans="3:37" ht="19.5" customHeight="1" x14ac:dyDescent="0.35">
      <c r="C50" s="86"/>
      <c r="D50" s="88" t="s">
        <v>76</v>
      </c>
      <c r="E50" s="157"/>
      <c r="F50" s="87"/>
      <c r="G50" s="109">
        <f>G39+G48</f>
        <v>738402948</v>
      </c>
      <c r="H50" s="87"/>
      <c r="I50" s="109">
        <f>I39+I48</f>
        <v>-116796595</v>
      </c>
      <c r="J50" s="87"/>
      <c r="K50" s="109">
        <f>K39+K48</f>
        <v>-198293468</v>
      </c>
      <c r="L50" s="87"/>
      <c r="M50" s="109">
        <f>M39+M48</f>
        <v>-76385062</v>
      </c>
      <c r="N50" s="87"/>
      <c r="O50" s="109">
        <f>O39+O48</f>
        <v>-119273823</v>
      </c>
      <c r="P50" s="87"/>
      <c r="Q50" s="109">
        <f>Q39+Q48</f>
        <v>44402092</v>
      </c>
      <c r="R50" s="87"/>
      <c r="S50" s="109">
        <f>S39+S48</f>
        <v>72465362</v>
      </c>
      <c r="T50" s="87"/>
      <c r="U50" s="109">
        <f>U39+U48</f>
        <v>61982284</v>
      </c>
      <c r="V50" s="87"/>
      <c r="W50" s="109">
        <f>W39+W48</f>
        <v>114006396</v>
      </c>
      <c r="X50" s="87"/>
      <c r="Y50" s="109">
        <f>Y39+Y48</f>
        <v>190941902</v>
      </c>
      <c r="Z50" s="87"/>
      <c r="AA50" s="109">
        <f>AA39+AA48</f>
        <v>115583736</v>
      </c>
      <c r="AB50" s="87"/>
      <c r="AC50" s="109">
        <f>AC39+AC48</f>
        <v>168398519</v>
      </c>
      <c r="AD50" s="87"/>
      <c r="AE50" s="109">
        <f>AE39+AE48</f>
        <v>197607025</v>
      </c>
      <c r="AF50" s="87"/>
      <c r="AG50" s="109">
        <f>AG39+AG48</f>
        <v>157679760</v>
      </c>
      <c r="AH50" s="87"/>
      <c r="AI50" s="109">
        <f>AI39+AI48</f>
        <v>126084820</v>
      </c>
      <c r="AJ50" s="76"/>
      <c r="AK50" s="81"/>
    </row>
    <row r="51" spans="3:37" ht="8.25" customHeight="1" x14ac:dyDescent="0.35">
      <c r="C51" s="70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148"/>
      <c r="R51" s="67"/>
      <c r="S51" s="148"/>
      <c r="T51" s="67"/>
      <c r="U51" s="148"/>
      <c r="V51" s="67"/>
      <c r="W51" s="148"/>
      <c r="X51" s="67"/>
      <c r="Y51" s="148"/>
      <c r="Z51" s="67"/>
      <c r="AA51" s="148"/>
      <c r="AB51" s="67"/>
      <c r="AC51" s="148"/>
      <c r="AD51" s="67"/>
      <c r="AE51" s="148"/>
      <c r="AF51" s="67"/>
      <c r="AG51" s="148"/>
      <c r="AH51" s="67"/>
      <c r="AI51" s="148"/>
      <c r="AJ51" s="76"/>
    </row>
    <row r="52" spans="3:37" ht="23.25" customHeight="1" x14ac:dyDescent="0.35">
      <c r="C52" s="97" t="s">
        <v>77</v>
      </c>
      <c r="D52" s="67"/>
      <c r="E52" s="67"/>
      <c r="F52" s="67"/>
      <c r="G52" s="78">
        <f>SUM(I52+K52+M52+O52+Q52+S52+U52+W52+Y52+AA52+AC52+AE52+AG52+AI52)</f>
        <v>104253109</v>
      </c>
      <c r="H52" s="67"/>
      <c r="I52" s="121">
        <v>25000000</v>
      </c>
      <c r="J52" s="67"/>
      <c r="K52" s="121">
        <v>25000000</v>
      </c>
      <c r="L52" s="121"/>
      <c r="M52" s="121">
        <v>29253109</v>
      </c>
      <c r="N52" s="67"/>
      <c r="O52" s="78">
        <v>25000000</v>
      </c>
      <c r="P52" s="67"/>
      <c r="Q52" s="148"/>
      <c r="R52" s="67"/>
      <c r="S52" s="148"/>
      <c r="T52" s="67"/>
      <c r="U52" s="148"/>
      <c r="V52" s="67"/>
      <c r="W52" s="148"/>
      <c r="X52" s="67"/>
      <c r="Y52" s="148"/>
      <c r="Z52" s="67"/>
      <c r="AA52" s="148"/>
      <c r="AB52" s="67"/>
      <c r="AC52" s="148"/>
      <c r="AD52" s="67"/>
      <c r="AE52" s="148"/>
      <c r="AF52" s="67"/>
      <c r="AG52" s="148"/>
      <c r="AH52" s="67"/>
      <c r="AI52" s="148"/>
      <c r="AJ52" s="76"/>
    </row>
    <row r="53" spans="3:37" ht="19.5" customHeight="1" x14ac:dyDescent="0.35">
      <c r="C53" s="75"/>
      <c r="E53" s="67" t="s">
        <v>22</v>
      </c>
      <c r="F53" s="67"/>
      <c r="G53" s="82">
        <f>SUM(I53+K53+M53+O53+Q53+S53+U53+W53+Y53+AA53+AC53+AE53+AG53+AI53)</f>
        <v>404794798</v>
      </c>
      <c r="H53" s="67"/>
      <c r="I53" s="82"/>
      <c r="J53" s="67"/>
      <c r="K53" s="123"/>
      <c r="L53" s="121"/>
      <c r="M53" s="123">
        <v>74779303</v>
      </c>
      <c r="N53" s="67"/>
      <c r="O53" s="82">
        <v>80015495</v>
      </c>
      <c r="P53" s="67"/>
      <c r="Q53" s="158">
        <v>25000000</v>
      </c>
      <c r="R53" s="67"/>
      <c r="S53" s="158">
        <v>25000000</v>
      </c>
      <c r="T53" s="67"/>
      <c r="U53" s="158">
        <v>25000000</v>
      </c>
      <c r="V53" s="67"/>
      <c r="W53" s="158">
        <v>25000000</v>
      </c>
      <c r="X53" s="67"/>
      <c r="Y53" s="158">
        <v>25000000</v>
      </c>
      <c r="Z53" s="67"/>
      <c r="AA53" s="158">
        <v>25000000</v>
      </c>
      <c r="AB53" s="67"/>
      <c r="AC53" s="158">
        <v>25000000</v>
      </c>
      <c r="AD53" s="67"/>
      <c r="AE53" s="158">
        <v>25000000</v>
      </c>
      <c r="AF53" s="67"/>
      <c r="AG53" s="158">
        <v>25000000</v>
      </c>
      <c r="AH53" s="67"/>
      <c r="AI53" s="158">
        <v>25000000</v>
      </c>
      <c r="AJ53" s="76"/>
    </row>
    <row r="54" spans="3:37" ht="18" customHeight="1" x14ac:dyDescent="0.35">
      <c r="C54" s="75"/>
      <c r="D54" s="67"/>
      <c r="E54" s="67" t="s">
        <v>145</v>
      </c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159"/>
      <c r="R54" s="67"/>
      <c r="S54" s="159"/>
      <c r="T54" s="67"/>
      <c r="U54" s="159"/>
      <c r="V54" s="67"/>
      <c r="W54" s="159"/>
      <c r="X54" s="67"/>
      <c r="Y54" s="159"/>
      <c r="Z54" s="67"/>
      <c r="AA54" s="159"/>
      <c r="AB54" s="67"/>
      <c r="AC54" s="159"/>
      <c r="AD54" s="67"/>
      <c r="AE54" s="159"/>
      <c r="AF54" s="67"/>
      <c r="AG54" s="159"/>
      <c r="AH54" s="67"/>
      <c r="AI54" s="159"/>
      <c r="AJ54" s="76"/>
    </row>
    <row r="55" spans="3:37" ht="23.25" customHeight="1" x14ac:dyDescent="0.35">
      <c r="C55" s="160"/>
      <c r="D55" s="102" t="s">
        <v>23</v>
      </c>
      <c r="E55" s="87"/>
      <c r="F55" s="87"/>
      <c r="G55" s="109">
        <f>G50+G52+G53</f>
        <v>1247450855</v>
      </c>
      <c r="H55" s="87"/>
      <c r="I55" s="109">
        <f>SUM(I50:I53)</f>
        <v>-91796595</v>
      </c>
      <c r="J55" s="87"/>
      <c r="K55" s="109">
        <f>SUM(K50:K53)</f>
        <v>-173293468</v>
      </c>
      <c r="L55" s="87"/>
      <c r="M55" s="109">
        <f>SUM(M50:M53)</f>
        <v>27647350</v>
      </c>
      <c r="N55" s="87"/>
      <c r="O55" s="109">
        <f>O50+O52+O53</f>
        <v>-14258328</v>
      </c>
      <c r="P55" s="87"/>
      <c r="Q55" s="109">
        <f>Q50+Q53</f>
        <v>69402092</v>
      </c>
      <c r="R55" s="87"/>
      <c r="S55" s="109">
        <f>S50+S53</f>
        <v>97465362</v>
      </c>
      <c r="T55" s="87"/>
      <c r="U55" s="109">
        <f>U50+U53</f>
        <v>86982284</v>
      </c>
      <c r="V55" s="87"/>
      <c r="W55" s="109">
        <f>W50+W53</f>
        <v>139006396</v>
      </c>
      <c r="X55" s="87"/>
      <c r="Y55" s="109">
        <f>Y50+Y53</f>
        <v>215941902</v>
      </c>
      <c r="Z55" s="87"/>
      <c r="AA55" s="109">
        <f>AA50+AA53</f>
        <v>140583736</v>
      </c>
      <c r="AB55" s="87"/>
      <c r="AC55" s="109">
        <f>AC50+AC53</f>
        <v>193398519</v>
      </c>
      <c r="AD55" s="87"/>
      <c r="AE55" s="109">
        <f>AE50+AE53</f>
        <v>222607025</v>
      </c>
      <c r="AF55" s="87"/>
      <c r="AG55" s="109">
        <f>AG50+AG53</f>
        <v>182679760</v>
      </c>
      <c r="AH55" s="87"/>
      <c r="AI55" s="109">
        <f>AI50+AI53</f>
        <v>151084820</v>
      </c>
      <c r="AJ55" s="76"/>
    </row>
    <row r="56" spans="3:37" ht="9.75" customHeight="1" x14ac:dyDescent="0.35">
      <c r="C56" s="75"/>
      <c r="D56" s="145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148"/>
      <c r="R56" s="67"/>
      <c r="S56" s="148"/>
      <c r="T56" s="67"/>
      <c r="U56" s="148"/>
      <c r="V56" s="67"/>
      <c r="W56" s="148"/>
      <c r="X56" s="67"/>
      <c r="Y56" s="148"/>
      <c r="Z56" s="67"/>
      <c r="AA56" s="148"/>
      <c r="AB56" s="67"/>
      <c r="AC56" s="148"/>
      <c r="AD56" s="67"/>
      <c r="AE56" s="148"/>
      <c r="AF56" s="67"/>
      <c r="AG56" s="148"/>
      <c r="AH56" s="67"/>
      <c r="AI56" s="148"/>
      <c r="AJ56" s="76"/>
    </row>
    <row r="57" spans="3:37" s="56" customFormat="1" ht="19.5" x14ac:dyDescent="0.3">
      <c r="C57" s="97" t="s">
        <v>24</v>
      </c>
      <c r="D57" s="93"/>
      <c r="E57" s="67"/>
      <c r="F57" s="67"/>
      <c r="G57" s="67"/>
      <c r="H57" s="78"/>
      <c r="I57" s="67"/>
      <c r="J57" s="78"/>
      <c r="K57" s="67"/>
      <c r="L57" s="78"/>
      <c r="M57" s="67"/>
      <c r="N57" s="78"/>
      <c r="O57" s="67"/>
      <c r="P57" s="78"/>
      <c r="Q57" s="95"/>
      <c r="R57" s="78"/>
      <c r="S57" s="95"/>
      <c r="T57" s="78"/>
      <c r="U57" s="95"/>
      <c r="V57" s="67"/>
      <c r="W57" s="95"/>
      <c r="X57" s="67"/>
      <c r="Y57" s="95"/>
      <c r="Z57" s="67"/>
      <c r="AA57" s="95"/>
      <c r="AB57" s="67"/>
      <c r="AC57" s="95"/>
      <c r="AD57" s="67"/>
      <c r="AE57" s="95"/>
      <c r="AF57" s="67"/>
      <c r="AG57" s="95"/>
      <c r="AH57" s="67"/>
      <c r="AI57" s="95"/>
      <c r="AJ57" s="76"/>
    </row>
    <row r="58" spans="3:37" s="56" customFormat="1" ht="19.5" x14ac:dyDescent="0.3">
      <c r="C58" s="114"/>
      <c r="D58" s="93" t="s">
        <v>37</v>
      </c>
      <c r="E58" s="67"/>
      <c r="F58" s="67"/>
      <c r="G58" s="78">
        <f>SUM(I58+K58+M58+O58+Q58+S58+U58+W58+Y58+AA58+AC58+AE58+AG58+AI58)</f>
        <v>227255435</v>
      </c>
      <c r="H58" s="78"/>
      <c r="I58" s="78">
        <v>20853012</v>
      </c>
      <c r="J58" s="78"/>
      <c r="K58" s="78">
        <v>30615714</v>
      </c>
      <c r="L58" s="78"/>
      <c r="M58" s="78">
        <v>960297</v>
      </c>
      <c r="N58" s="78"/>
      <c r="O58" s="78">
        <v>9890200</v>
      </c>
      <c r="P58" s="78"/>
      <c r="Q58" s="95">
        <v>13848390</v>
      </c>
      <c r="R58" s="78"/>
      <c r="S58" s="95">
        <v>22049105</v>
      </c>
      <c r="T58" s="78"/>
      <c r="U58" s="95">
        <v>21318852</v>
      </c>
      <c r="V58" s="67"/>
      <c r="W58" s="95">
        <v>16733374</v>
      </c>
      <c r="X58" s="67"/>
      <c r="Y58" s="95">
        <v>13514048</v>
      </c>
      <c r="Z58" s="67"/>
      <c r="AA58" s="95">
        <v>14645095</v>
      </c>
      <c r="AB58" s="67"/>
      <c r="AC58" s="95">
        <v>56503189</v>
      </c>
      <c r="AD58" s="67"/>
      <c r="AE58" s="95">
        <v>646646</v>
      </c>
      <c r="AF58" s="67"/>
      <c r="AG58" s="95">
        <v>3665118</v>
      </c>
      <c r="AH58" s="67"/>
      <c r="AI58" s="95">
        <v>2012395</v>
      </c>
      <c r="AJ58" s="76"/>
    </row>
    <row r="59" spans="3:37" s="56" customFormat="1" ht="19.5" x14ac:dyDescent="0.3">
      <c r="C59" s="114"/>
      <c r="D59" s="93" t="s">
        <v>47</v>
      </c>
      <c r="E59" s="67"/>
      <c r="F59" s="67"/>
      <c r="G59" s="78">
        <f t="shared" ref="G59:G60" si="2">SUM(I59+K59+M59+O59+Q59+S59+U59+W59+Y59+AA59+AC59+AE59+AG59+AI59)</f>
        <v>1786343</v>
      </c>
      <c r="H59" s="78"/>
      <c r="I59" s="78"/>
      <c r="J59" s="78"/>
      <c r="K59" s="78">
        <v>23900</v>
      </c>
      <c r="L59" s="78"/>
      <c r="M59" s="78">
        <v>398</v>
      </c>
      <c r="N59" s="78"/>
      <c r="O59" s="78"/>
      <c r="P59" s="78"/>
      <c r="Q59" s="95">
        <v>202777</v>
      </c>
      <c r="R59" s="78"/>
      <c r="S59" s="95">
        <v>237</v>
      </c>
      <c r="T59" s="78"/>
      <c r="U59" s="95">
        <v>870</v>
      </c>
      <c r="V59" s="67"/>
      <c r="W59" s="95"/>
      <c r="X59" s="67"/>
      <c r="Y59" s="95"/>
      <c r="Z59" s="67"/>
      <c r="AA59" s="95">
        <v>1715</v>
      </c>
      <c r="AB59" s="67"/>
      <c r="AC59" s="95">
        <v>136</v>
      </c>
      <c r="AD59" s="67"/>
      <c r="AE59" s="95">
        <v>255</v>
      </c>
      <c r="AF59" s="67"/>
      <c r="AG59" s="95">
        <v>1556055</v>
      </c>
      <c r="AH59" s="67"/>
      <c r="AI59" s="95"/>
      <c r="AJ59" s="76"/>
    </row>
    <row r="60" spans="3:37" s="56" customFormat="1" ht="19.5" x14ac:dyDescent="0.3">
      <c r="C60" s="114"/>
      <c r="D60" s="93" t="s">
        <v>40</v>
      </c>
      <c r="E60" s="67"/>
      <c r="F60" s="67"/>
      <c r="G60" s="78">
        <f t="shared" si="2"/>
        <v>38168</v>
      </c>
      <c r="H60" s="78"/>
      <c r="I60" s="82"/>
      <c r="J60" s="78"/>
      <c r="K60" s="82"/>
      <c r="L60" s="78"/>
      <c r="M60" s="82"/>
      <c r="N60" s="78"/>
      <c r="O60" s="82"/>
      <c r="P60" s="78"/>
      <c r="Q60" s="95"/>
      <c r="R60" s="78"/>
      <c r="S60" s="95">
        <v>4500</v>
      </c>
      <c r="T60" s="78"/>
      <c r="U60" s="83">
        <v>1962</v>
      </c>
      <c r="V60" s="67"/>
      <c r="W60" s="95">
        <v>7144</v>
      </c>
      <c r="X60" s="67"/>
      <c r="Y60" s="95">
        <v>10241</v>
      </c>
      <c r="Z60" s="67"/>
      <c r="AA60" s="95">
        <v>14321</v>
      </c>
      <c r="AB60" s="67"/>
      <c r="AC60" s="95"/>
      <c r="AD60" s="67"/>
      <c r="AE60" s="95"/>
      <c r="AF60" s="67"/>
      <c r="AG60" s="95"/>
      <c r="AH60" s="67"/>
      <c r="AI60" s="83"/>
      <c r="AJ60" s="76"/>
    </row>
    <row r="61" spans="3:37" s="56" customFormat="1" ht="19.5" x14ac:dyDescent="0.3">
      <c r="C61" s="114"/>
      <c r="E61" s="88" t="s">
        <v>26</v>
      </c>
      <c r="F61" s="87"/>
      <c r="G61" s="119">
        <f>SUM(G58:G60)</f>
        <v>229079946</v>
      </c>
      <c r="H61" s="90"/>
      <c r="I61" s="178">
        <f>SUM(I58:I60)</f>
        <v>20853012</v>
      </c>
      <c r="J61" s="90"/>
      <c r="K61" s="178">
        <f>SUM(K58:K60)</f>
        <v>30639614</v>
      </c>
      <c r="L61" s="90"/>
      <c r="M61" s="178">
        <f>SUM(M58:M60)</f>
        <v>960695</v>
      </c>
      <c r="N61" s="90"/>
      <c r="O61" s="119">
        <f>SUM(O58:O60)</f>
        <v>9890200</v>
      </c>
      <c r="P61" s="90"/>
      <c r="Q61" s="119">
        <f>SUM(Q58:Q60)</f>
        <v>14051167</v>
      </c>
      <c r="R61" s="90"/>
      <c r="S61" s="119">
        <f>SUM(S58:S60)</f>
        <v>22053842</v>
      </c>
      <c r="T61" s="90"/>
      <c r="U61" s="119">
        <f>SUM(U58:U60)</f>
        <v>21321684</v>
      </c>
      <c r="V61" s="87"/>
      <c r="W61" s="119">
        <f>SUM(W58:W60)</f>
        <v>16740518</v>
      </c>
      <c r="X61" s="87"/>
      <c r="Y61" s="119">
        <f>SUM(Y58:Y60)</f>
        <v>13524289</v>
      </c>
      <c r="Z61" s="87"/>
      <c r="AA61" s="119">
        <f>SUM(AA58:AA60)</f>
        <v>14661131</v>
      </c>
      <c r="AB61" s="87"/>
      <c r="AC61" s="119">
        <f>SUM(AC58:AC60)</f>
        <v>56503325</v>
      </c>
      <c r="AD61" s="87"/>
      <c r="AE61" s="119">
        <f>SUM(AE58:AE60)</f>
        <v>646901</v>
      </c>
      <c r="AF61" s="87"/>
      <c r="AG61" s="119">
        <f>SUM(AG58:AG60)</f>
        <v>5221173</v>
      </c>
      <c r="AH61" s="87"/>
      <c r="AI61" s="119">
        <f>SUM(AI58:AI60)</f>
        <v>2012395</v>
      </c>
      <c r="AJ61" s="76"/>
    </row>
    <row r="62" spans="3:37" s="56" customFormat="1" ht="8.25" customHeight="1" x14ac:dyDescent="0.3">
      <c r="C62" s="114"/>
      <c r="D62" s="93"/>
      <c r="E62" s="67"/>
      <c r="F62" s="67"/>
      <c r="G62" s="67"/>
      <c r="H62" s="78"/>
      <c r="I62" s="67"/>
      <c r="J62" s="78"/>
      <c r="K62" s="67"/>
      <c r="L62" s="78"/>
      <c r="M62" s="67"/>
      <c r="N62" s="78"/>
      <c r="O62" s="67"/>
      <c r="P62" s="78"/>
      <c r="Q62" s="95"/>
      <c r="R62" s="78"/>
      <c r="S62" s="95"/>
      <c r="T62" s="78"/>
      <c r="U62" s="95"/>
      <c r="V62" s="67"/>
      <c r="W62" s="95"/>
      <c r="X62" s="67"/>
      <c r="Y62" s="95"/>
      <c r="Z62" s="67"/>
      <c r="AA62" s="95"/>
      <c r="AB62" s="67"/>
      <c r="AC62" s="95"/>
      <c r="AD62" s="67"/>
      <c r="AE62" s="95"/>
      <c r="AF62" s="67"/>
      <c r="AG62" s="95"/>
      <c r="AH62" s="67"/>
      <c r="AI62" s="95"/>
      <c r="AJ62" s="76"/>
    </row>
    <row r="63" spans="3:37" s="56" customFormat="1" ht="19.5" x14ac:dyDescent="0.3">
      <c r="C63" s="161" t="s">
        <v>27</v>
      </c>
      <c r="D63" s="93"/>
      <c r="E63" s="67"/>
      <c r="F63" s="67"/>
      <c r="G63" s="67"/>
      <c r="H63" s="78"/>
      <c r="I63" s="67"/>
      <c r="J63" s="78"/>
      <c r="K63" s="67"/>
      <c r="L63" s="78"/>
      <c r="M63" s="67"/>
      <c r="N63" s="78"/>
      <c r="O63" s="67"/>
      <c r="P63" s="78"/>
      <c r="Q63" s="95"/>
      <c r="R63" s="78"/>
      <c r="S63" s="95"/>
      <c r="T63" s="78"/>
      <c r="U63" s="95"/>
      <c r="V63" s="67"/>
      <c r="W63" s="95"/>
      <c r="X63" s="67"/>
      <c r="Y63" s="95"/>
      <c r="Z63" s="67"/>
      <c r="AA63" s="95"/>
      <c r="AB63" s="67"/>
      <c r="AC63" s="95"/>
      <c r="AD63" s="67"/>
      <c r="AE63" s="95"/>
      <c r="AF63" s="67"/>
      <c r="AG63" s="95"/>
      <c r="AH63" s="67"/>
      <c r="AI63" s="95"/>
      <c r="AJ63" s="76"/>
    </row>
    <row r="64" spans="3:37" s="56" customFormat="1" ht="3.75" customHeight="1" x14ac:dyDescent="0.3">
      <c r="C64" s="114"/>
      <c r="D64" s="93"/>
      <c r="E64" s="67"/>
      <c r="F64" s="67"/>
      <c r="G64" s="67"/>
      <c r="H64" s="78"/>
      <c r="I64" s="67"/>
      <c r="J64" s="78"/>
      <c r="K64" s="67"/>
      <c r="L64" s="78"/>
      <c r="M64" s="67"/>
      <c r="N64" s="78"/>
      <c r="O64" s="67"/>
      <c r="P64" s="78"/>
      <c r="Q64" s="95"/>
      <c r="R64" s="78"/>
      <c r="S64" s="95"/>
      <c r="T64" s="78"/>
      <c r="U64" s="95"/>
      <c r="V64" s="67"/>
      <c r="W64" s="95"/>
      <c r="X64" s="67"/>
      <c r="Y64" s="95"/>
      <c r="Z64" s="67"/>
      <c r="AA64" s="95"/>
      <c r="AB64" s="67"/>
      <c r="AC64" s="95"/>
      <c r="AD64" s="67"/>
      <c r="AE64" s="95"/>
      <c r="AF64" s="67"/>
      <c r="AG64" s="95"/>
      <c r="AH64" s="67"/>
      <c r="AI64" s="95"/>
      <c r="AJ64" s="76"/>
    </row>
    <row r="65" spans="3:36" s="56" customFormat="1" ht="19.5" x14ac:dyDescent="0.3">
      <c r="C65" s="114"/>
      <c r="D65" s="93" t="s">
        <v>28</v>
      </c>
      <c r="E65" s="67"/>
      <c r="F65" s="67"/>
      <c r="G65" s="78">
        <f t="shared" ref="G65:G69" si="3">SUM(I65+K65+M65+O65+Q65+S65+U65+W65+Y65+AA65+AC65+AE65+AG65+AI65)</f>
        <v>44376</v>
      </c>
      <c r="H65" s="78"/>
      <c r="I65" s="78"/>
      <c r="J65" s="78"/>
      <c r="K65" s="78"/>
      <c r="L65" s="78"/>
      <c r="M65" s="78"/>
      <c r="N65" s="78"/>
      <c r="O65" s="78"/>
      <c r="P65" s="78"/>
      <c r="Q65" s="95"/>
      <c r="R65" s="78"/>
      <c r="S65" s="95"/>
      <c r="T65" s="78"/>
      <c r="U65" s="95"/>
      <c r="V65" s="67"/>
      <c r="W65" s="95"/>
      <c r="X65" s="67"/>
      <c r="Y65" s="95"/>
      <c r="Z65" s="67"/>
      <c r="AA65" s="95"/>
      <c r="AB65" s="67"/>
      <c r="AC65" s="95"/>
      <c r="AD65" s="67"/>
      <c r="AE65" s="95"/>
      <c r="AF65" s="67"/>
      <c r="AG65" s="95">
        <v>19759</v>
      </c>
      <c r="AH65" s="67"/>
      <c r="AI65" s="95">
        <v>24617</v>
      </c>
      <c r="AJ65" s="76"/>
    </row>
    <row r="66" spans="3:36" s="56" customFormat="1" ht="18" customHeight="1" x14ac:dyDescent="0.3">
      <c r="C66" s="114"/>
      <c r="D66" s="81" t="s">
        <v>11</v>
      </c>
      <c r="E66" s="67"/>
      <c r="F66" s="67"/>
      <c r="G66" s="78">
        <f t="shared" si="3"/>
        <v>57160801</v>
      </c>
      <c r="H66" s="78"/>
      <c r="I66" s="78">
        <v>13692356</v>
      </c>
      <c r="J66" s="78"/>
      <c r="K66" s="78">
        <v>14249170</v>
      </c>
      <c r="L66" s="78"/>
      <c r="M66" s="78">
        <v>4287284</v>
      </c>
      <c r="N66" s="78"/>
      <c r="O66" s="78">
        <v>2382230</v>
      </c>
      <c r="P66" s="78"/>
      <c r="Q66" s="95">
        <v>3503823</v>
      </c>
      <c r="R66" s="78"/>
      <c r="S66" s="95">
        <v>7574178</v>
      </c>
      <c r="T66" s="78"/>
      <c r="U66" s="95">
        <v>3217732</v>
      </c>
      <c r="V66" s="67"/>
      <c r="W66" s="95">
        <v>786384</v>
      </c>
      <c r="X66" s="67"/>
      <c r="Y66" s="95">
        <v>1133835</v>
      </c>
      <c r="Z66" s="67"/>
      <c r="AA66" s="95">
        <v>888623</v>
      </c>
      <c r="AB66" s="67"/>
      <c r="AC66" s="95">
        <v>2156706</v>
      </c>
      <c r="AD66" s="67"/>
      <c r="AE66" s="95">
        <v>1355453</v>
      </c>
      <c r="AF66" s="67"/>
      <c r="AG66" s="95">
        <v>488351</v>
      </c>
      <c r="AH66" s="67"/>
      <c r="AI66" s="95">
        <v>1444676</v>
      </c>
      <c r="AJ66" s="76"/>
    </row>
    <row r="67" spans="3:36" s="56" customFormat="1" ht="18" customHeight="1" x14ac:dyDescent="0.3">
      <c r="C67" s="114"/>
      <c r="D67" s="81" t="s">
        <v>41</v>
      </c>
      <c r="E67" s="67"/>
      <c r="F67" s="67"/>
      <c r="G67" s="78">
        <f t="shared" si="3"/>
        <v>174864</v>
      </c>
      <c r="H67" s="78"/>
      <c r="I67" s="78">
        <v>31836</v>
      </c>
      <c r="J67" s="78"/>
      <c r="K67" s="78">
        <v>2319</v>
      </c>
      <c r="L67" s="78"/>
      <c r="M67" s="78">
        <v>140709</v>
      </c>
      <c r="N67" s="78"/>
      <c r="O67" s="78"/>
      <c r="P67" s="78"/>
      <c r="Q67" s="95"/>
      <c r="R67" s="78"/>
      <c r="S67" s="95"/>
      <c r="T67" s="78"/>
      <c r="U67" s="95"/>
      <c r="V67" s="67"/>
      <c r="W67" s="95"/>
      <c r="X67" s="67"/>
      <c r="Y67" s="95"/>
      <c r="Z67" s="67"/>
      <c r="AA67" s="95"/>
      <c r="AB67" s="67"/>
      <c r="AC67" s="95"/>
      <c r="AD67" s="67"/>
      <c r="AE67" s="95"/>
      <c r="AF67" s="67"/>
      <c r="AG67" s="95"/>
      <c r="AH67" s="67"/>
      <c r="AI67" s="95"/>
      <c r="AJ67" s="76"/>
    </row>
    <row r="68" spans="3:36" s="56" customFormat="1" ht="18" customHeight="1" x14ac:dyDescent="0.3">
      <c r="C68" s="114"/>
      <c r="D68" s="81" t="s">
        <v>29</v>
      </c>
      <c r="E68" s="67"/>
      <c r="F68" s="67"/>
      <c r="G68" s="78">
        <f t="shared" si="3"/>
        <v>229337803</v>
      </c>
      <c r="H68" s="78"/>
      <c r="I68" s="78">
        <v>39510478</v>
      </c>
      <c r="J68" s="78"/>
      <c r="K68" s="78">
        <v>27696364</v>
      </c>
      <c r="L68" s="78"/>
      <c r="M68" s="78">
        <v>13398334</v>
      </c>
      <c r="N68" s="78"/>
      <c r="O68" s="78">
        <v>18733084</v>
      </c>
      <c r="P68" s="78"/>
      <c r="Q68" s="95">
        <v>23400668</v>
      </c>
      <c r="R68" s="78"/>
      <c r="S68" s="95">
        <v>11825750</v>
      </c>
      <c r="T68" s="78"/>
      <c r="U68" s="95">
        <v>16678084</v>
      </c>
      <c r="V68" s="67"/>
      <c r="W68" s="95">
        <v>9376166</v>
      </c>
      <c r="X68" s="67"/>
      <c r="Y68" s="95">
        <v>18632231</v>
      </c>
      <c r="Z68" s="67"/>
      <c r="AA68" s="95">
        <v>21339689</v>
      </c>
      <c r="AB68" s="67"/>
      <c r="AC68" s="95">
        <v>8133928</v>
      </c>
      <c r="AD68" s="67"/>
      <c r="AE68" s="95">
        <v>11708983</v>
      </c>
      <c r="AF68" s="67"/>
      <c r="AG68" s="95">
        <v>7177846</v>
      </c>
      <c r="AH68" s="67"/>
      <c r="AI68" s="95">
        <v>1726198</v>
      </c>
      <c r="AJ68" s="76"/>
    </row>
    <row r="69" spans="3:36" s="56" customFormat="1" ht="19.5" x14ac:dyDescent="0.3">
      <c r="C69" s="114"/>
      <c r="D69" s="93" t="s">
        <v>13</v>
      </c>
      <c r="E69" s="67"/>
      <c r="F69" s="67"/>
      <c r="G69" s="82">
        <f t="shared" si="3"/>
        <v>27921577</v>
      </c>
      <c r="H69" s="78"/>
      <c r="I69" s="82">
        <v>2424</v>
      </c>
      <c r="J69" s="78"/>
      <c r="K69" s="82">
        <v>32400</v>
      </c>
      <c r="L69" s="78"/>
      <c r="M69" s="82">
        <v>107608</v>
      </c>
      <c r="N69" s="78"/>
      <c r="O69" s="82">
        <v>6757</v>
      </c>
      <c r="P69" s="78"/>
      <c r="Q69" s="95">
        <v>618739</v>
      </c>
      <c r="R69" s="78"/>
      <c r="S69" s="95">
        <v>166563</v>
      </c>
      <c r="T69" s="78"/>
      <c r="U69" s="95">
        <v>2774330</v>
      </c>
      <c r="V69" s="67"/>
      <c r="W69" s="95"/>
      <c r="X69" s="67"/>
      <c r="Y69" s="95">
        <v>12969981</v>
      </c>
      <c r="Z69" s="67"/>
      <c r="AA69" s="95">
        <v>4089045</v>
      </c>
      <c r="AB69" s="67"/>
      <c r="AC69" s="95">
        <v>6278501</v>
      </c>
      <c r="AD69" s="67"/>
      <c r="AE69" s="95">
        <v>16869</v>
      </c>
      <c r="AF69" s="67"/>
      <c r="AG69" s="95">
        <v>78666</v>
      </c>
      <c r="AH69" s="67"/>
      <c r="AI69" s="95">
        <v>779694</v>
      </c>
      <c r="AJ69" s="76"/>
    </row>
    <row r="70" spans="3:36" s="56" customFormat="1" ht="18" customHeight="1" x14ac:dyDescent="0.3">
      <c r="C70" s="70"/>
      <c r="E70" s="88" t="s">
        <v>30</v>
      </c>
      <c r="F70" s="87"/>
      <c r="G70" s="90">
        <f>SUM(I70:AI70)</f>
        <v>314639421</v>
      </c>
      <c r="H70" s="90"/>
      <c r="I70" s="178">
        <f>SUM(I66:I69)</f>
        <v>53237094</v>
      </c>
      <c r="J70" s="90"/>
      <c r="K70" s="178">
        <f>SUM(K66:K69)</f>
        <v>41980253</v>
      </c>
      <c r="L70" s="90"/>
      <c r="M70" s="178">
        <f>SUM(M66:M69)</f>
        <v>17933935</v>
      </c>
      <c r="N70" s="90"/>
      <c r="O70" s="178">
        <f>SUM(O66:O69)</f>
        <v>21122071</v>
      </c>
      <c r="P70" s="90"/>
      <c r="Q70" s="119">
        <f>SUM(Q65:Q69)</f>
        <v>27523230</v>
      </c>
      <c r="R70" s="90"/>
      <c r="S70" s="119">
        <f>SUM(S65:S69)</f>
        <v>19566491</v>
      </c>
      <c r="T70" s="90"/>
      <c r="U70" s="119">
        <f>SUM(U65:U69)</f>
        <v>22670146</v>
      </c>
      <c r="V70" s="87"/>
      <c r="W70" s="119">
        <f>SUM(W65:W69)</f>
        <v>10162550</v>
      </c>
      <c r="X70" s="87"/>
      <c r="Y70" s="119">
        <f>SUM(Y65:Y69)</f>
        <v>32736047</v>
      </c>
      <c r="Z70" s="87"/>
      <c r="AA70" s="119">
        <f>SUM(AA65:AA69)</f>
        <v>26317357</v>
      </c>
      <c r="AB70" s="87"/>
      <c r="AC70" s="119">
        <f>SUM(AC65:AC69)</f>
        <v>16569135</v>
      </c>
      <c r="AD70" s="87"/>
      <c r="AE70" s="119">
        <f>SUM(AE65:AE69)</f>
        <v>13081305</v>
      </c>
      <c r="AF70" s="87"/>
      <c r="AG70" s="119">
        <f>SUM(AG65:AG69)</f>
        <v>7764622</v>
      </c>
      <c r="AH70" s="87"/>
      <c r="AI70" s="119">
        <f>SUM(AI65:AI69)</f>
        <v>3975185</v>
      </c>
      <c r="AJ70" s="76"/>
    </row>
    <row r="71" spans="3:36" s="56" customFormat="1" ht="4.5" customHeight="1" x14ac:dyDescent="0.3">
      <c r="C71" s="70"/>
      <c r="D71" s="93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121"/>
      <c r="R71" s="67"/>
      <c r="S71" s="121"/>
      <c r="T71" s="67"/>
      <c r="U71" s="121"/>
      <c r="V71" s="67"/>
      <c r="W71" s="121"/>
      <c r="X71" s="67"/>
      <c r="Y71" s="121"/>
      <c r="Z71" s="67"/>
      <c r="AA71" s="121"/>
      <c r="AB71" s="67"/>
      <c r="AC71" s="121"/>
      <c r="AD71" s="67"/>
      <c r="AE71" s="121"/>
      <c r="AF71" s="67"/>
      <c r="AG71" s="121"/>
      <c r="AH71" s="67"/>
      <c r="AI71" s="121"/>
      <c r="AJ71" s="76"/>
    </row>
    <row r="72" spans="3:36" s="56" customFormat="1" ht="23.25" customHeight="1" x14ac:dyDescent="0.3">
      <c r="C72" s="70"/>
      <c r="D72" s="93" t="s">
        <v>31</v>
      </c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121"/>
      <c r="R72" s="67"/>
      <c r="S72" s="121"/>
      <c r="T72" s="67"/>
      <c r="U72" s="121"/>
      <c r="V72" s="67"/>
      <c r="W72" s="121"/>
      <c r="X72" s="67"/>
      <c r="Y72" s="121"/>
      <c r="Z72" s="67"/>
      <c r="AA72" s="121"/>
      <c r="AB72" s="67"/>
      <c r="AC72" s="121"/>
      <c r="AD72" s="67"/>
      <c r="AE72" s="121"/>
      <c r="AF72" s="67"/>
      <c r="AG72" s="121"/>
      <c r="AH72" s="67"/>
      <c r="AI72" s="121"/>
      <c r="AJ72" s="76"/>
    </row>
    <row r="73" spans="3:36" s="56" customFormat="1" ht="23.25" customHeight="1" x14ac:dyDescent="0.3">
      <c r="C73" s="70"/>
      <c r="D73" s="93" t="s">
        <v>32</v>
      </c>
      <c r="E73" s="67"/>
      <c r="F73" s="67"/>
      <c r="G73" s="121">
        <f>G61-G70</f>
        <v>-85559475</v>
      </c>
      <c r="H73" s="67"/>
      <c r="I73" s="121">
        <f>I61-I70</f>
        <v>-32384082</v>
      </c>
      <c r="J73" s="67"/>
      <c r="K73" s="121">
        <f>K61-K70</f>
        <v>-11340639</v>
      </c>
      <c r="L73" s="67"/>
      <c r="M73" s="121">
        <f>M61-M70</f>
        <v>-16973240</v>
      </c>
      <c r="N73" s="67"/>
      <c r="O73" s="121">
        <f>O61-O70</f>
        <v>-11231871</v>
      </c>
      <c r="P73" s="67"/>
      <c r="Q73" s="121">
        <f>Q61-Q70</f>
        <v>-13472063</v>
      </c>
      <c r="R73" s="67"/>
      <c r="S73" s="121">
        <f>S61-S70</f>
        <v>2487351</v>
      </c>
      <c r="T73" s="67"/>
      <c r="U73" s="121">
        <f>U61-U70</f>
        <v>-1348462</v>
      </c>
      <c r="V73" s="67"/>
      <c r="W73" s="121">
        <f>W61-W70</f>
        <v>6577968</v>
      </c>
      <c r="X73" s="67"/>
      <c r="Y73" s="121">
        <f>Y61-Y70</f>
        <v>-19211758</v>
      </c>
      <c r="Z73" s="67"/>
      <c r="AA73" s="121">
        <f>AA61-AA70</f>
        <v>-11656226</v>
      </c>
      <c r="AB73" s="67"/>
      <c r="AC73" s="121">
        <f>AC61-AC70</f>
        <v>39934190</v>
      </c>
      <c r="AD73" s="67"/>
      <c r="AE73" s="121">
        <f>AE61-AE70</f>
        <v>-12434404</v>
      </c>
      <c r="AF73" s="67"/>
      <c r="AG73" s="121">
        <f>AG61-AG70</f>
        <v>-2543449</v>
      </c>
      <c r="AH73" s="67"/>
      <c r="AI73" s="121">
        <f>AI61-AI70</f>
        <v>-1962790</v>
      </c>
      <c r="AJ73" s="76"/>
    </row>
    <row r="74" spans="3:36" s="56" customFormat="1" ht="6.75" customHeight="1" x14ac:dyDescent="0.3">
      <c r="C74" s="70"/>
      <c r="D74" s="93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121"/>
      <c r="R74" s="67"/>
      <c r="S74" s="121"/>
      <c r="T74" s="67"/>
      <c r="U74" s="121"/>
      <c r="V74" s="67"/>
      <c r="W74" s="121"/>
      <c r="X74" s="67"/>
      <c r="Y74" s="121"/>
      <c r="Z74" s="67"/>
      <c r="AA74" s="121"/>
      <c r="AB74" s="67"/>
      <c r="AC74" s="121"/>
      <c r="AD74" s="67"/>
      <c r="AE74" s="121"/>
      <c r="AF74" s="67"/>
      <c r="AG74" s="121"/>
      <c r="AH74" s="67"/>
      <c r="AI74" s="121"/>
      <c r="AJ74" s="76"/>
    </row>
    <row r="75" spans="3:36" s="56" customFormat="1" ht="19.5" hidden="1" x14ac:dyDescent="0.3">
      <c r="C75" s="114" t="s">
        <v>33</v>
      </c>
      <c r="D75" s="93"/>
      <c r="E75" s="67"/>
      <c r="F75" s="67"/>
      <c r="G75" s="78"/>
      <c r="H75" s="67"/>
      <c r="I75" s="78"/>
      <c r="J75" s="67"/>
      <c r="K75" s="78"/>
      <c r="L75" s="67"/>
      <c r="M75" s="78"/>
      <c r="N75" s="67"/>
      <c r="O75" s="78"/>
      <c r="P75" s="67"/>
      <c r="Q75" s="121"/>
      <c r="R75" s="67"/>
      <c r="S75" s="121"/>
      <c r="T75" s="67"/>
      <c r="U75" s="121"/>
      <c r="V75" s="67"/>
      <c r="W75" s="121"/>
      <c r="X75" s="67"/>
      <c r="Y75" s="121"/>
      <c r="Z75" s="67"/>
      <c r="AA75" s="121"/>
      <c r="AB75" s="67"/>
      <c r="AC75" s="121"/>
      <c r="AD75" s="67"/>
      <c r="AE75" s="121"/>
      <c r="AF75" s="67"/>
      <c r="AG75" s="121"/>
      <c r="AH75" s="67"/>
      <c r="AI75" s="121"/>
      <c r="AJ75" s="76"/>
    </row>
    <row r="76" spans="3:36" s="56" customFormat="1" ht="19.5" hidden="1" x14ac:dyDescent="0.3">
      <c r="C76" s="70"/>
      <c r="D76" s="81" t="s">
        <v>73</v>
      </c>
      <c r="E76" s="67"/>
      <c r="F76" s="67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95"/>
      <c r="R76" s="78"/>
      <c r="S76" s="95"/>
      <c r="T76" s="78"/>
      <c r="U76" s="95"/>
      <c r="V76" s="67"/>
      <c r="W76" s="95"/>
      <c r="X76" s="67"/>
      <c r="Y76" s="95"/>
      <c r="Z76" s="67"/>
      <c r="AA76" s="95"/>
      <c r="AB76" s="67"/>
      <c r="AC76" s="95"/>
      <c r="AD76" s="67"/>
      <c r="AE76" s="95"/>
      <c r="AF76" s="67"/>
      <c r="AG76" s="95"/>
      <c r="AH76" s="67"/>
      <c r="AI76" s="95"/>
      <c r="AJ76" s="80"/>
    </row>
    <row r="77" spans="3:36" s="56" customFormat="1" ht="6.75" hidden="1" customHeight="1" x14ac:dyDescent="0.3">
      <c r="C77" s="70"/>
      <c r="D77" s="93"/>
      <c r="E77" s="67"/>
      <c r="F77" s="67"/>
      <c r="G77" s="105"/>
      <c r="H77" s="67"/>
      <c r="I77" s="181"/>
      <c r="J77" s="67"/>
      <c r="K77" s="181"/>
      <c r="L77" s="67"/>
      <c r="M77" s="181"/>
      <c r="N77" s="67"/>
      <c r="O77" s="181"/>
      <c r="P77" s="67"/>
      <c r="Q77" s="105"/>
      <c r="R77" s="67"/>
      <c r="S77" s="105"/>
      <c r="T77" s="67"/>
      <c r="U77" s="105"/>
      <c r="V77" s="67"/>
      <c r="W77" s="105"/>
      <c r="X77" s="67"/>
      <c r="Y77" s="105"/>
      <c r="Z77" s="67"/>
      <c r="AA77" s="105"/>
      <c r="AB77" s="67"/>
      <c r="AC77" s="105"/>
      <c r="AD77" s="67"/>
      <c r="AE77" s="105"/>
      <c r="AF77" s="67"/>
      <c r="AG77" s="105"/>
      <c r="AH77" s="67"/>
      <c r="AI77" s="105"/>
      <c r="AJ77" s="76"/>
    </row>
    <row r="78" spans="3:36" s="56" customFormat="1" ht="22.5" customHeight="1" x14ac:dyDescent="0.3">
      <c r="C78" s="70"/>
      <c r="D78" s="162" t="s">
        <v>78</v>
      </c>
      <c r="E78" s="67"/>
      <c r="F78" s="67"/>
      <c r="G78" s="152">
        <f>G73+G76</f>
        <v>-85559475</v>
      </c>
      <c r="H78" s="87"/>
      <c r="I78" s="152">
        <f>I73+I76</f>
        <v>-32384082</v>
      </c>
      <c r="J78" s="87"/>
      <c r="K78" s="152">
        <f>K73+K76</f>
        <v>-11340639</v>
      </c>
      <c r="L78" s="87"/>
      <c r="M78" s="152">
        <f>M73+M76</f>
        <v>-16973240</v>
      </c>
      <c r="N78" s="87"/>
      <c r="O78" s="152">
        <f>O73+O76</f>
        <v>-11231871</v>
      </c>
      <c r="P78" s="87"/>
      <c r="Q78" s="152">
        <f>Q73+Q76</f>
        <v>-13472063</v>
      </c>
      <c r="R78" s="87"/>
      <c r="S78" s="152">
        <f>S73+S76</f>
        <v>2487351</v>
      </c>
      <c r="T78" s="87"/>
      <c r="U78" s="152">
        <f>U73+U76</f>
        <v>-1348462</v>
      </c>
      <c r="V78" s="67"/>
      <c r="W78" s="152">
        <f>W73+W76</f>
        <v>6577968</v>
      </c>
      <c r="X78" s="67"/>
      <c r="Y78" s="152">
        <f>Y73+Y76</f>
        <v>-19211758</v>
      </c>
      <c r="Z78" s="67"/>
      <c r="AA78" s="152">
        <f>AA73+AA76</f>
        <v>-11656226</v>
      </c>
      <c r="AB78" s="67"/>
      <c r="AC78" s="152">
        <f>AC73+AC76</f>
        <v>39934190</v>
      </c>
      <c r="AD78" s="67"/>
      <c r="AE78" s="152">
        <f>AE73+AE76</f>
        <v>-12434404</v>
      </c>
      <c r="AF78" s="67"/>
      <c r="AG78" s="152">
        <f>AG73+AG76</f>
        <v>-2543449</v>
      </c>
      <c r="AH78" s="67"/>
      <c r="AI78" s="152">
        <f>AI73+AI76</f>
        <v>-1962790</v>
      </c>
      <c r="AJ78" s="76"/>
    </row>
    <row r="79" spans="3:36" s="56" customFormat="1" ht="6" customHeight="1" x14ac:dyDescent="0.3">
      <c r="C79" s="70"/>
      <c r="D79" s="93"/>
      <c r="E79" s="67"/>
      <c r="F79" s="67"/>
      <c r="G79" s="123"/>
      <c r="H79" s="67"/>
      <c r="I79" s="123"/>
      <c r="J79" s="67"/>
      <c r="K79" s="123"/>
      <c r="L79" s="67"/>
      <c r="M79" s="123"/>
      <c r="N79" s="67"/>
      <c r="O79" s="123"/>
      <c r="P79" s="67"/>
      <c r="Q79" s="123"/>
      <c r="R79" s="67"/>
      <c r="S79" s="123"/>
      <c r="T79" s="67"/>
      <c r="U79" s="123"/>
      <c r="V79" s="67"/>
      <c r="W79" s="123"/>
      <c r="X79" s="67"/>
      <c r="Y79" s="123"/>
      <c r="Z79" s="67"/>
      <c r="AA79" s="123"/>
      <c r="AB79" s="67"/>
      <c r="AC79" s="123"/>
      <c r="AD79" s="67"/>
      <c r="AE79" s="123"/>
      <c r="AF79" s="67"/>
      <c r="AG79" s="123"/>
      <c r="AH79" s="67"/>
      <c r="AI79" s="123"/>
      <c r="AJ79" s="122"/>
    </row>
    <row r="80" spans="3:36" s="56" customFormat="1" ht="18" customHeight="1" x14ac:dyDescent="0.3">
      <c r="C80" s="70"/>
      <c r="D80" s="93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121"/>
      <c r="R80" s="67"/>
      <c r="S80" s="121"/>
      <c r="T80" s="67"/>
      <c r="U80" s="121"/>
      <c r="V80" s="67"/>
      <c r="W80" s="121"/>
      <c r="X80" s="67"/>
      <c r="Y80" s="121"/>
      <c r="Z80" s="67"/>
      <c r="AA80" s="121"/>
      <c r="AB80" s="67"/>
      <c r="AC80" s="121"/>
      <c r="AD80" s="67"/>
      <c r="AE80" s="121"/>
      <c r="AF80" s="67"/>
      <c r="AG80" s="121"/>
      <c r="AH80" s="67"/>
      <c r="AI80" s="121"/>
      <c r="AJ80" s="122"/>
    </row>
    <row r="81" spans="3:36" s="56" customFormat="1" ht="20.25" thickBot="1" x14ac:dyDescent="0.35">
      <c r="C81" s="70"/>
      <c r="D81" s="128" t="s">
        <v>36</v>
      </c>
      <c r="E81" s="67"/>
      <c r="F81" s="111" t="s">
        <v>6</v>
      </c>
      <c r="G81" s="163">
        <f>G55+G78</f>
        <v>1161891380</v>
      </c>
      <c r="H81" s="130"/>
      <c r="I81" s="163">
        <f>I55+I78</f>
        <v>-124180677</v>
      </c>
      <c r="J81" s="130"/>
      <c r="K81" s="163">
        <f>K55+K78</f>
        <v>-184634107</v>
      </c>
      <c r="L81" s="130"/>
      <c r="M81" s="163">
        <f>M55+M78</f>
        <v>10674110</v>
      </c>
      <c r="N81" s="130"/>
      <c r="O81" s="163">
        <f>O55+O78</f>
        <v>-25490199</v>
      </c>
      <c r="P81" s="130"/>
      <c r="Q81" s="163">
        <f>Q55+Q78</f>
        <v>55930029</v>
      </c>
      <c r="R81" s="130"/>
      <c r="S81" s="163">
        <f>S55+S78</f>
        <v>99952713</v>
      </c>
      <c r="T81" s="130" t="s">
        <v>6</v>
      </c>
      <c r="U81" s="163">
        <f>U55+U78</f>
        <v>85633822</v>
      </c>
      <c r="V81" s="111"/>
      <c r="W81" s="163">
        <f>W55+W78</f>
        <v>145584364</v>
      </c>
      <c r="X81" s="111"/>
      <c r="Y81" s="163">
        <f>Y55+Y78</f>
        <v>196730144</v>
      </c>
      <c r="Z81" s="111"/>
      <c r="AA81" s="163">
        <f>AA55+AA78</f>
        <v>128927510</v>
      </c>
      <c r="AB81" s="111"/>
      <c r="AC81" s="163">
        <f>AC55+AC78</f>
        <v>233332709</v>
      </c>
      <c r="AD81" s="111"/>
      <c r="AE81" s="163">
        <f>AE55+AE78</f>
        <v>210172621</v>
      </c>
      <c r="AF81" s="111"/>
      <c r="AG81" s="163">
        <f>AG55+AG78</f>
        <v>180136311</v>
      </c>
      <c r="AH81" s="111" t="s">
        <v>6</v>
      </c>
      <c r="AI81" s="163">
        <f>AI55+AI78</f>
        <v>149122030</v>
      </c>
      <c r="AJ81" s="164"/>
    </row>
    <row r="82" spans="3:36" s="56" customFormat="1" ht="14.25" customHeight="1" thickTop="1" x14ac:dyDescent="0.3">
      <c r="C82" s="132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27"/>
    </row>
  </sheetData>
  <pageMargins left="0.7" right="0.7" top="0.75" bottom="0.75" header="0.3" footer="0.3"/>
  <pageSetup orientation="portrait" verticalDpi="0" r:id="rId1"/>
  <ignoredErrors>
    <ignoredError sqref="I81 K81:U8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L91"/>
  <sheetViews>
    <sheetView topLeftCell="A42" zoomScale="60" zoomScaleNormal="60" workbookViewId="0">
      <selection activeCell="E77" sqref="E77"/>
    </sheetView>
  </sheetViews>
  <sheetFormatPr baseColWidth="10" defaultColWidth="14.140625" defaultRowHeight="15.75" x14ac:dyDescent="0.25"/>
  <cols>
    <col min="1" max="1" width="3.7109375" style="56" customWidth="1"/>
    <col min="2" max="3" width="3.28515625" style="56" customWidth="1"/>
    <col min="4" max="4" width="4.28515625" style="56" customWidth="1"/>
    <col min="5" max="5" width="57.5703125" style="56" customWidth="1"/>
    <col min="6" max="6" width="4.5703125" style="56" customWidth="1"/>
    <col min="7" max="7" width="27" style="56" customWidth="1"/>
    <col min="8" max="8" width="4.5703125" style="56" customWidth="1"/>
    <col min="9" max="9" width="19.5703125" style="56" customWidth="1"/>
    <col min="10" max="10" width="4.5703125" style="56" customWidth="1"/>
    <col min="11" max="11" width="20" style="56" customWidth="1"/>
    <col min="12" max="12" width="4.5703125" style="56" customWidth="1"/>
    <col min="13" max="13" width="19" style="56" customWidth="1"/>
    <col min="14" max="14" width="4.28515625" style="56" customWidth="1"/>
    <col min="15" max="15" width="19.42578125" style="56" customWidth="1"/>
    <col min="16" max="16" width="4.28515625" style="56" customWidth="1"/>
    <col min="17" max="17" width="2.42578125" style="56" customWidth="1"/>
    <col min="18" max="18" width="19" style="56" customWidth="1"/>
    <col min="19" max="19" width="2.140625" style="56" customWidth="1"/>
    <col min="20" max="20" width="4.5703125" style="56" customWidth="1"/>
    <col min="21" max="21" width="18.28515625" style="56" customWidth="1"/>
    <col min="22" max="22" width="2.140625" style="56" customWidth="1"/>
    <col min="23" max="23" width="4.5703125" style="56" customWidth="1"/>
    <col min="24" max="24" width="18.28515625" style="56" customWidth="1"/>
    <col min="25" max="25" width="4.5703125" style="56" customWidth="1"/>
    <col min="26" max="26" width="19.85546875" style="56" customWidth="1"/>
    <col min="27" max="27" width="4.5703125" style="56" customWidth="1"/>
    <col min="28" max="28" width="16.7109375" style="56" customWidth="1"/>
    <col min="29" max="29" width="4.5703125" style="56" customWidth="1"/>
    <col min="30" max="30" width="16.7109375" style="56" customWidth="1"/>
    <col min="31" max="31" width="4.5703125" style="56" customWidth="1"/>
    <col min="32" max="32" width="16.7109375" style="56" customWidth="1"/>
    <col min="33" max="33" width="4.5703125" style="56" customWidth="1"/>
    <col min="34" max="34" width="16.7109375" style="56" customWidth="1"/>
    <col min="35" max="35" width="4.5703125" style="56" customWidth="1"/>
    <col min="36" max="36" width="16.7109375" style="56" customWidth="1"/>
    <col min="37" max="37" width="4.5703125" style="56" customWidth="1"/>
    <col min="38" max="38" width="20.28515625" style="56" customWidth="1"/>
    <col min="39" max="16384" width="14.140625" style="56"/>
  </cols>
  <sheetData>
    <row r="2" spans="2:38" ht="8.25" customHeight="1" x14ac:dyDescent="0.25"/>
    <row r="3" spans="2:38" ht="5.25" customHeight="1" x14ac:dyDescent="0.3">
      <c r="P3" s="57"/>
      <c r="Q3" s="57"/>
      <c r="R3" s="57"/>
      <c r="T3" s="57"/>
      <c r="U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L3" s="57"/>
    </row>
    <row r="4" spans="2:38" s="60" customFormat="1" ht="27.75" customHeight="1" x14ac:dyDescent="0.25">
      <c r="B4" s="58"/>
      <c r="C4" s="59" t="s">
        <v>0</v>
      </c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8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</row>
    <row r="5" spans="2:38" s="60" customFormat="1" ht="33" customHeight="1" x14ac:dyDescent="0.25">
      <c r="B5" s="58"/>
      <c r="C5" s="61" t="s">
        <v>1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58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</row>
    <row r="6" spans="2:38" s="60" customFormat="1" ht="33" customHeight="1" x14ac:dyDescent="0.25">
      <c r="B6" s="58"/>
      <c r="C6" s="61" t="s">
        <v>48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58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</row>
    <row r="7" spans="2:38" s="60" customFormat="1" ht="33" customHeight="1" x14ac:dyDescent="0.25">
      <c r="B7" s="58"/>
      <c r="C7" s="62" t="s">
        <v>49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58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</row>
    <row r="8" spans="2:38" ht="12.75" customHeight="1" x14ac:dyDescent="0.25">
      <c r="Q8" s="63"/>
      <c r="R8" s="63"/>
      <c r="S8" s="63"/>
      <c r="T8" s="63"/>
    </row>
    <row r="9" spans="2:38" ht="19.5" x14ac:dyDescent="0.3">
      <c r="C9" s="64"/>
      <c r="D9" s="65"/>
      <c r="E9" s="65"/>
      <c r="F9" s="65"/>
      <c r="G9" s="65"/>
      <c r="H9" s="65"/>
      <c r="I9" s="66">
        <v>2023</v>
      </c>
      <c r="J9" s="65"/>
      <c r="K9" s="66">
        <v>2022</v>
      </c>
      <c r="L9" s="65"/>
      <c r="M9" s="66">
        <v>2021</v>
      </c>
      <c r="N9" s="65"/>
      <c r="O9" s="66">
        <v>2020</v>
      </c>
      <c r="P9" s="65"/>
      <c r="Q9" s="67"/>
      <c r="R9" s="68">
        <v>2019</v>
      </c>
      <c r="S9" s="67"/>
      <c r="T9" s="67"/>
      <c r="U9" s="66">
        <v>2018</v>
      </c>
      <c r="W9" s="65"/>
      <c r="X9" s="66">
        <v>2017</v>
      </c>
      <c r="Y9" s="65"/>
      <c r="Z9" s="66">
        <v>2016</v>
      </c>
      <c r="AA9" s="65"/>
      <c r="AB9" s="66">
        <v>2015</v>
      </c>
      <c r="AC9" s="65"/>
      <c r="AD9" s="66">
        <v>2014</v>
      </c>
      <c r="AE9" s="65"/>
      <c r="AF9" s="66">
        <v>2013</v>
      </c>
      <c r="AG9" s="65"/>
      <c r="AH9" s="66">
        <v>2012</v>
      </c>
      <c r="AI9" s="65"/>
      <c r="AJ9" s="66">
        <v>2011</v>
      </c>
      <c r="AK9" s="65"/>
      <c r="AL9" s="69">
        <v>2010</v>
      </c>
    </row>
    <row r="10" spans="2:38" ht="19.5" x14ac:dyDescent="0.3">
      <c r="C10" s="70"/>
      <c r="D10" s="67"/>
      <c r="E10" s="67"/>
      <c r="F10" s="67"/>
      <c r="G10" s="68"/>
      <c r="H10" s="68"/>
      <c r="I10" s="68" t="s">
        <v>50</v>
      </c>
      <c r="J10" s="68"/>
      <c r="K10" s="68" t="s">
        <v>50</v>
      </c>
      <c r="L10" s="68"/>
      <c r="M10" s="68" t="s">
        <v>50</v>
      </c>
      <c r="N10" s="68"/>
      <c r="O10" s="68" t="s">
        <v>50</v>
      </c>
      <c r="P10" s="71"/>
      <c r="Q10" s="71"/>
      <c r="R10" s="68" t="s">
        <v>50</v>
      </c>
      <c r="S10" s="67"/>
      <c r="T10" s="71"/>
      <c r="U10" s="66" t="s">
        <v>50</v>
      </c>
      <c r="W10" s="71"/>
      <c r="X10" s="66" t="s">
        <v>50</v>
      </c>
      <c r="Y10" s="71"/>
      <c r="Z10" s="66" t="s">
        <v>50</v>
      </c>
      <c r="AA10" s="71"/>
      <c r="AB10" s="66" t="s">
        <v>50</v>
      </c>
      <c r="AC10" s="71"/>
      <c r="AD10" s="66" t="s">
        <v>50</v>
      </c>
      <c r="AE10" s="71"/>
      <c r="AF10" s="66" t="s">
        <v>50</v>
      </c>
      <c r="AG10" s="71"/>
      <c r="AH10" s="66" t="s">
        <v>50</v>
      </c>
      <c r="AI10" s="71"/>
      <c r="AJ10" s="66" t="s">
        <v>50</v>
      </c>
      <c r="AL10" s="69" t="s">
        <v>50</v>
      </c>
    </row>
    <row r="11" spans="2:38" ht="19.5" x14ac:dyDescent="0.3">
      <c r="C11" s="70"/>
      <c r="D11" s="67"/>
      <c r="E11" s="67"/>
      <c r="F11" s="67"/>
      <c r="G11" s="72" t="s">
        <v>3</v>
      </c>
      <c r="H11" s="68"/>
      <c r="I11" s="63" t="s">
        <v>51</v>
      </c>
      <c r="J11" s="68"/>
      <c r="K11" s="63" t="s">
        <v>51</v>
      </c>
      <c r="L11" s="68"/>
      <c r="M11" s="63" t="s">
        <v>51</v>
      </c>
      <c r="N11" s="68"/>
      <c r="O11" s="63" t="s">
        <v>51</v>
      </c>
      <c r="P11" s="71"/>
      <c r="Q11" s="71"/>
      <c r="R11" s="63" t="s">
        <v>51</v>
      </c>
      <c r="S11" s="67"/>
      <c r="T11" s="71"/>
      <c r="U11" s="63" t="s">
        <v>51</v>
      </c>
      <c r="W11" s="71"/>
      <c r="X11" s="63" t="s">
        <v>51</v>
      </c>
      <c r="Y11" s="71"/>
      <c r="Z11" s="63" t="s">
        <v>51</v>
      </c>
      <c r="AA11" s="71"/>
      <c r="AB11" s="63" t="s">
        <v>51</v>
      </c>
      <c r="AC11" s="71"/>
      <c r="AD11" s="63" t="s">
        <v>51</v>
      </c>
      <c r="AE11" s="71"/>
      <c r="AF11" s="63" t="s">
        <v>51</v>
      </c>
      <c r="AG11" s="71"/>
      <c r="AH11" s="63" t="s">
        <v>51</v>
      </c>
      <c r="AI11" s="71"/>
      <c r="AJ11" s="63" t="s">
        <v>51</v>
      </c>
      <c r="AK11" s="73"/>
      <c r="AL11" s="74" t="s">
        <v>51</v>
      </c>
    </row>
    <row r="12" spans="2:38" ht="19.5" x14ac:dyDescent="0.3">
      <c r="C12" s="75" t="s">
        <v>4</v>
      </c>
      <c r="D12" s="67"/>
      <c r="E12" s="67"/>
      <c r="F12" s="67"/>
      <c r="G12" s="67"/>
      <c r="H12" s="67"/>
      <c r="I12" s="216" t="s">
        <v>140</v>
      </c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76"/>
    </row>
    <row r="13" spans="2:38" ht="19.5" x14ac:dyDescent="0.3">
      <c r="C13" s="75"/>
      <c r="D13" s="67" t="s">
        <v>38</v>
      </c>
      <c r="E13" s="67"/>
      <c r="F13" s="77" t="s">
        <v>6</v>
      </c>
      <c r="G13" s="78"/>
      <c r="H13" s="77" t="s">
        <v>6</v>
      </c>
      <c r="I13" s="78"/>
      <c r="J13" s="77" t="s">
        <v>6</v>
      </c>
      <c r="K13" s="77"/>
      <c r="L13" s="77" t="s">
        <v>6</v>
      </c>
      <c r="M13" s="78"/>
      <c r="N13" s="79" t="s">
        <v>6</v>
      </c>
      <c r="O13" s="78"/>
      <c r="P13" s="77" t="s">
        <v>6</v>
      </c>
      <c r="Q13" s="77"/>
      <c r="R13" s="78"/>
      <c r="S13" s="67"/>
      <c r="T13" s="77" t="s">
        <v>6</v>
      </c>
      <c r="U13" s="78"/>
      <c r="W13" s="77" t="s">
        <v>6</v>
      </c>
      <c r="X13" s="78"/>
      <c r="Y13" s="77" t="s">
        <v>6</v>
      </c>
      <c r="Z13" s="78"/>
      <c r="AA13" s="77" t="s">
        <v>6</v>
      </c>
      <c r="AB13" s="78"/>
      <c r="AC13" s="77" t="s">
        <v>6</v>
      </c>
      <c r="AD13" s="78"/>
      <c r="AE13" s="77" t="s">
        <v>6</v>
      </c>
      <c r="AF13" s="78"/>
      <c r="AG13" s="77" t="s">
        <v>6</v>
      </c>
      <c r="AH13" s="78">
        <v>80196</v>
      </c>
      <c r="AI13" s="77" t="s">
        <v>6</v>
      </c>
      <c r="AJ13" s="78"/>
      <c r="AK13" s="67"/>
      <c r="AL13" s="80"/>
    </row>
    <row r="14" spans="2:38" ht="19.5" x14ac:dyDescent="0.3">
      <c r="C14" s="70"/>
      <c r="D14" s="81" t="s">
        <v>5</v>
      </c>
      <c r="E14" s="67"/>
      <c r="F14" s="77"/>
      <c r="G14" s="82">
        <f>SUM(I14+K14+M14+O14+R14+U14+X14+Z14+AB14+AD14+AF14+AH15+AJ14+AL14)</f>
        <v>3163402276</v>
      </c>
      <c r="H14" s="78"/>
      <c r="I14" s="82">
        <v>280988835</v>
      </c>
      <c r="J14" s="78"/>
      <c r="K14" s="82">
        <v>265110179</v>
      </c>
      <c r="L14" s="78"/>
      <c r="M14" s="82">
        <v>252495669</v>
      </c>
      <c r="N14" s="78"/>
      <c r="O14" s="82">
        <v>211791824</v>
      </c>
      <c r="R14" s="83">
        <v>278393962</v>
      </c>
      <c r="S14" s="67"/>
      <c r="U14" s="83">
        <v>275877309</v>
      </c>
      <c r="X14" s="83">
        <v>263513298</v>
      </c>
      <c r="Z14" s="83">
        <v>242970717</v>
      </c>
      <c r="AB14" s="83">
        <v>228736680</v>
      </c>
      <c r="AD14" s="83">
        <v>216502232</v>
      </c>
      <c r="AF14" s="83">
        <v>207066421</v>
      </c>
      <c r="AH14" s="83">
        <v>148957627</v>
      </c>
      <c r="AJ14" s="83">
        <v>157823466</v>
      </c>
      <c r="AK14" s="77" t="s">
        <v>6</v>
      </c>
      <c r="AL14" s="84">
        <v>133093861</v>
      </c>
    </row>
    <row r="15" spans="2:38" s="85" customFormat="1" ht="19.5" x14ac:dyDescent="0.3">
      <c r="C15" s="86"/>
      <c r="D15" s="87"/>
      <c r="E15" s="88" t="s">
        <v>7</v>
      </c>
      <c r="F15" s="88"/>
      <c r="G15" s="89">
        <f>+G14</f>
        <v>3163402276</v>
      </c>
      <c r="H15" s="90"/>
      <c r="I15" s="90">
        <f>SUM(I14)</f>
        <v>280988835</v>
      </c>
      <c r="J15" s="90"/>
      <c r="K15" s="90">
        <f>SUM(K14)</f>
        <v>265110179</v>
      </c>
      <c r="L15" s="90"/>
      <c r="M15" s="90">
        <f>SUM(M14)</f>
        <v>252495669</v>
      </c>
      <c r="N15" s="90"/>
      <c r="O15" s="90">
        <f>SUM(O14)</f>
        <v>211791824</v>
      </c>
      <c r="P15" s="91"/>
      <c r="Q15" s="91"/>
      <c r="R15" s="90">
        <f>SUM(R13:R14)</f>
        <v>278393962</v>
      </c>
      <c r="S15" s="87"/>
      <c r="T15" s="91"/>
      <c r="U15" s="89">
        <f>SUM(U13:U14)</f>
        <v>275877309</v>
      </c>
      <c r="W15" s="91"/>
      <c r="X15" s="89">
        <f>SUM(X13:X14)</f>
        <v>263513298</v>
      </c>
      <c r="Y15" s="91"/>
      <c r="Z15" s="89">
        <f>SUM(Z13:Z14)</f>
        <v>242970717</v>
      </c>
      <c r="AA15" s="91"/>
      <c r="AB15" s="89">
        <f>SUM(AB13:AB14)</f>
        <v>228736680</v>
      </c>
      <c r="AC15" s="91"/>
      <c r="AD15" s="89">
        <f>SUM(AD13:AD14)</f>
        <v>216502232</v>
      </c>
      <c r="AE15" s="91"/>
      <c r="AF15" s="89">
        <f>SUM(AF13:AF14)</f>
        <v>207066421</v>
      </c>
      <c r="AG15" s="91"/>
      <c r="AH15" s="89">
        <f>SUM(AH13:AH14)</f>
        <v>149037823</v>
      </c>
      <c r="AI15" s="91"/>
      <c r="AJ15" s="89">
        <f>SUM(AJ13:AJ14)</f>
        <v>157823466</v>
      </c>
      <c r="AK15" s="87"/>
      <c r="AL15" s="92">
        <f>SUM(AL13:AL14)</f>
        <v>133093861</v>
      </c>
    </row>
    <row r="16" spans="2:38" ht="19.5" x14ac:dyDescent="0.3">
      <c r="C16" s="70"/>
      <c r="D16" s="67"/>
      <c r="E16" s="93"/>
      <c r="F16" s="93"/>
      <c r="G16" s="93"/>
      <c r="H16" s="93"/>
      <c r="I16" s="93"/>
      <c r="J16" s="93"/>
      <c r="K16" s="93"/>
      <c r="L16" s="93"/>
      <c r="M16" s="94"/>
      <c r="N16" s="94"/>
      <c r="O16" s="94"/>
      <c r="P16" s="95"/>
      <c r="Q16" s="95"/>
      <c r="R16" s="95"/>
      <c r="S16" s="67"/>
      <c r="T16" s="95"/>
      <c r="U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67"/>
      <c r="AL16" s="96"/>
    </row>
    <row r="17" spans="3:38" ht="19.5" x14ac:dyDescent="0.3">
      <c r="C17" s="97" t="s">
        <v>8</v>
      </c>
      <c r="D17" s="67"/>
      <c r="E17" s="67"/>
      <c r="F17" s="67"/>
      <c r="G17" s="67"/>
      <c r="H17" s="67"/>
      <c r="I17" s="67"/>
      <c r="J17" s="67"/>
      <c r="K17" s="67"/>
      <c r="L17" s="67"/>
      <c r="M17" s="78"/>
      <c r="N17" s="78"/>
      <c r="O17" s="78"/>
      <c r="P17" s="78"/>
      <c r="Q17" s="78"/>
      <c r="R17" s="78"/>
      <c r="S17" s="67"/>
      <c r="T17" s="78"/>
      <c r="U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67"/>
      <c r="AL17" s="80"/>
    </row>
    <row r="18" spans="3:38" ht="20.25" customHeight="1" x14ac:dyDescent="0.3">
      <c r="C18" s="70"/>
      <c r="D18" s="81" t="s">
        <v>9</v>
      </c>
      <c r="E18" s="67"/>
      <c r="F18" s="67"/>
      <c r="G18" s="98">
        <f>SUM(I18+K18+M18+O18+R18+U18+X18+Z18+AB18+AD18+AF18+AH18+AJ18+AL18)</f>
        <v>392195875</v>
      </c>
      <c r="H18" s="98"/>
      <c r="I18" s="98">
        <v>31351051</v>
      </c>
      <c r="J18" s="98"/>
      <c r="K18" s="98">
        <v>30592017</v>
      </c>
      <c r="L18" s="98"/>
      <c r="M18" s="98">
        <v>30276306</v>
      </c>
      <c r="N18" s="98"/>
      <c r="O18" s="98">
        <v>29896017</v>
      </c>
      <c r="P18" s="95"/>
      <c r="Q18" s="95"/>
      <c r="R18" s="95">
        <v>32270671</v>
      </c>
      <c r="S18" s="67"/>
      <c r="T18" s="95"/>
      <c r="U18" s="95">
        <v>31182687</v>
      </c>
      <c r="W18" s="95"/>
      <c r="X18" s="95">
        <v>30133822</v>
      </c>
      <c r="Y18" s="95"/>
      <c r="Z18" s="95">
        <v>29307634</v>
      </c>
      <c r="AA18" s="95"/>
      <c r="AB18" s="95">
        <v>28213482</v>
      </c>
      <c r="AC18" s="95"/>
      <c r="AD18" s="95">
        <v>27031633</v>
      </c>
      <c r="AE18" s="95"/>
      <c r="AF18" s="95">
        <v>25067594</v>
      </c>
      <c r="AG18" s="95"/>
      <c r="AH18" s="95">
        <v>24341527</v>
      </c>
      <c r="AI18" s="95"/>
      <c r="AJ18" s="95">
        <v>22506386</v>
      </c>
      <c r="AK18" s="67"/>
      <c r="AL18" s="96">
        <v>20025048</v>
      </c>
    </row>
    <row r="19" spans="3:38" ht="20.25" customHeight="1" x14ac:dyDescent="0.3">
      <c r="C19" s="70"/>
      <c r="D19" s="99" t="s">
        <v>52</v>
      </c>
      <c r="E19" s="67"/>
      <c r="F19" s="67"/>
      <c r="G19" s="98">
        <f t="shared" ref="G19:G31" si="0">SUM(I19+K19+M19+O19+R19+U19+X19+Z19+AB19+AD19+AF19+AH19+AJ19+AL19)</f>
        <v>17801471</v>
      </c>
      <c r="H19" s="98"/>
      <c r="I19" s="98"/>
      <c r="J19" s="98"/>
      <c r="K19" s="98">
        <v>36290</v>
      </c>
      <c r="L19" s="98"/>
      <c r="M19" s="98">
        <v>49490</v>
      </c>
      <c r="N19" s="98"/>
      <c r="O19" s="98">
        <v>30831</v>
      </c>
      <c r="P19" s="95"/>
      <c r="Q19" s="95"/>
      <c r="R19" s="95">
        <v>688517</v>
      </c>
      <c r="S19" s="67"/>
      <c r="T19" s="95"/>
      <c r="U19" s="95">
        <v>642045</v>
      </c>
      <c r="W19" s="95"/>
      <c r="X19" s="95">
        <v>3006675</v>
      </c>
      <c r="Y19" s="95"/>
      <c r="Z19" s="95">
        <v>5189707</v>
      </c>
      <c r="AA19" s="95"/>
      <c r="AB19" s="95">
        <v>2310365</v>
      </c>
      <c r="AC19" s="95"/>
      <c r="AD19" s="95">
        <v>2219840</v>
      </c>
      <c r="AE19" s="95"/>
      <c r="AF19" s="95">
        <v>1922311</v>
      </c>
      <c r="AG19" s="95"/>
      <c r="AH19" s="95">
        <v>1705400</v>
      </c>
      <c r="AI19" s="95"/>
      <c r="AJ19" s="95"/>
      <c r="AK19" s="67"/>
      <c r="AL19" s="96"/>
    </row>
    <row r="20" spans="3:38" ht="20.25" customHeight="1" x14ac:dyDescent="0.3">
      <c r="C20" s="70"/>
      <c r="D20" s="93" t="s">
        <v>10</v>
      </c>
      <c r="E20" s="67"/>
      <c r="F20" s="67"/>
      <c r="G20" s="98">
        <f t="shared" si="0"/>
        <v>2732834</v>
      </c>
      <c r="H20" s="98"/>
      <c r="I20" s="98">
        <v>1986373</v>
      </c>
      <c r="J20" s="98"/>
      <c r="K20" s="98"/>
      <c r="L20" s="98"/>
      <c r="M20" s="98"/>
      <c r="N20" s="98"/>
      <c r="O20" s="98"/>
      <c r="P20" s="95"/>
      <c r="Q20" s="95"/>
      <c r="R20" s="95">
        <v>2400</v>
      </c>
      <c r="S20" s="67"/>
      <c r="T20" s="95"/>
      <c r="U20" s="95"/>
      <c r="W20" s="95"/>
      <c r="X20" s="95">
        <v>1440</v>
      </c>
      <c r="Y20" s="95"/>
      <c r="Z20" s="95">
        <v>176593</v>
      </c>
      <c r="AA20" s="95"/>
      <c r="AB20" s="95">
        <v>8420</v>
      </c>
      <c r="AC20" s="95"/>
      <c r="AD20" s="95"/>
      <c r="AE20" s="95"/>
      <c r="AF20" s="95"/>
      <c r="AG20" s="95"/>
      <c r="AH20" s="95">
        <v>12989</v>
      </c>
      <c r="AI20" s="95"/>
      <c r="AJ20" s="95">
        <v>364314</v>
      </c>
      <c r="AK20" s="67"/>
      <c r="AL20" s="96">
        <v>180305</v>
      </c>
    </row>
    <row r="21" spans="3:38" ht="20.25" customHeight="1" x14ac:dyDescent="0.3">
      <c r="C21" s="70"/>
      <c r="D21" s="93" t="s">
        <v>53</v>
      </c>
      <c r="E21" s="67"/>
      <c r="F21" s="67"/>
      <c r="G21" s="98">
        <f t="shared" si="0"/>
        <v>9177</v>
      </c>
      <c r="H21" s="98"/>
      <c r="I21" s="98"/>
      <c r="J21" s="98"/>
      <c r="K21" s="98"/>
      <c r="L21" s="98"/>
      <c r="M21" s="98"/>
      <c r="N21" s="98"/>
      <c r="O21" s="98"/>
      <c r="P21" s="95"/>
      <c r="Q21" s="95"/>
      <c r="R21" s="95"/>
      <c r="S21" s="67"/>
      <c r="T21" s="95"/>
      <c r="U21" s="95"/>
      <c r="W21" s="95"/>
      <c r="X21" s="95">
        <v>88</v>
      </c>
      <c r="Y21" s="95"/>
      <c r="Z21" s="95">
        <v>143</v>
      </c>
      <c r="AA21" s="95"/>
      <c r="AB21" s="95"/>
      <c r="AC21" s="95"/>
      <c r="AD21" s="95">
        <v>5778</v>
      </c>
      <c r="AE21" s="95"/>
      <c r="AF21" s="95">
        <v>3168</v>
      </c>
      <c r="AG21" s="95"/>
      <c r="AH21" s="95"/>
      <c r="AI21" s="95"/>
      <c r="AJ21" s="95"/>
      <c r="AK21" s="67"/>
      <c r="AL21" s="96"/>
    </row>
    <row r="22" spans="3:38" ht="20.25" customHeight="1" x14ac:dyDescent="0.3">
      <c r="C22" s="70"/>
      <c r="D22" s="93" t="s">
        <v>54</v>
      </c>
      <c r="E22" s="67"/>
      <c r="F22" s="67"/>
      <c r="G22" s="98">
        <f t="shared" si="0"/>
        <v>237</v>
      </c>
      <c r="H22" s="98"/>
      <c r="I22" s="98"/>
      <c r="J22" s="98"/>
      <c r="K22" s="98"/>
      <c r="L22" s="98"/>
      <c r="M22" s="98"/>
      <c r="N22" s="98"/>
      <c r="O22" s="98"/>
      <c r="P22" s="95"/>
      <c r="Q22" s="95"/>
      <c r="R22" s="95"/>
      <c r="S22" s="67"/>
      <c r="T22" s="95"/>
      <c r="U22" s="95"/>
      <c r="W22" s="95"/>
      <c r="X22" s="95">
        <v>237</v>
      </c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67"/>
      <c r="AL22" s="96"/>
    </row>
    <row r="23" spans="3:38" ht="20.25" customHeight="1" x14ac:dyDescent="0.3">
      <c r="C23" s="70"/>
      <c r="D23" s="93" t="s">
        <v>55</v>
      </c>
      <c r="E23" s="67"/>
      <c r="F23" s="67"/>
      <c r="G23" s="98">
        <f t="shared" si="0"/>
        <v>127265202</v>
      </c>
      <c r="H23" s="98"/>
      <c r="I23" s="98"/>
      <c r="J23" s="98"/>
      <c r="K23" s="98"/>
      <c r="L23" s="98"/>
      <c r="M23" s="98">
        <v>19742301</v>
      </c>
      <c r="N23" s="98"/>
      <c r="O23" s="98">
        <v>16946746</v>
      </c>
      <c r="P23" s="95"/>
      <c r="Q23" s="95"/>
      <c r="R23" s="95">
        <v>17122843</v>
      </c>
      <c r="S23" s="67"/>
      <c r="T23" s="95"/>
      <c r="U23" s="95">
        <v>19088774</v>
      </c>
      <c r="W23" s="95"/>
      <c r="X23" s="95">
        <v>22304855</v>
      </c>
      <c r="Y23" s="95"/>
      <c r="Z23" s="95">
        <v>8346038</v>
      </c>
      <c r="AA23" s="95"/>
      <c r="AB23" s="100">
        <v>7834574</v>
      </c>
      <c r="AC23" s="95"/>
      <c r="AD23" s="100">
        <v>4028602</v>
      </c>
      <c r="AE23" s="95"/>
      <c r="AF23" s="100">
        <v>5308160</v>
      </c>
      <c r="AG23" s="95"/>
      <c r="AH23" s="95">
        <v>6542309</v>
      </c>
      <c r="AI23" s="95"/>
      <c r="AJ23" s="95"/>
      <c r="AK23" s="67"/>
      <c r="AL23" s="96"/>
    </row>
    <row r="24" spans="3:38" ht="20.25" customHeight="1" x14ac:dyDescent="0.3">
      <c r="C24" s="70"/>
      <c r="D24" s="93" t="s">
        <v>56</v>
      </c>
      <c r="E24" s="67"/>
      <c r="F24" s="67"/>
      <c r="G24" s="98">
        <f t="shared" si="0"/>
        <v>344073529</v>
      </c>
      <c r="H24" s="98"/>
      <c r="I24" s="98"/>
      <c r="J24" s="98"/>
      <c r="K24" s="98"/>
      <c r="L24" s="98"/>
      <c r="M24" s="98">
        <v>36755508</v>
      </c>
      <c r="N24" s="98"/>
      <c r="O24" s="98">
        <v>45642661</v>
      </c>
      <c r="P24" s="95"/>
      <c r="Q24" s="95"/>
      <c r="R24" s="95">
        <v>39231518</v>
      </c>
      <c r="S24" s="67"/>
      <c r="T24" s="95"/>
      <c r="U24" s="95">
        <v>34377019</v>
      </c>
      <c r="W24" s="95"/>
      <c r="X24" s="95">
        <v>35902201</v>
      </c>
      <c r="Y24" s="95"/>
      <c r="Z24" s="95">
        <v>32157047</v>
      </c>
      <c r="AA24" s="95"/>
      <c r="AB24" s="100">
        <f>19269947+93879</f>
        <v>19363826</v>
      </c>
      <c r="AC24" s="95"/>
      <c r="AD24" s="95">
        <v>2469942</v>
      </c>
      <c r="AE24" s="95"/>
      <c r="AF24" s="100">
        <v>16469966</v>
      </c>
      <c r="AG24" s="95"/>
      <c r="AH24" s="95">
        <v>19274471</v>
      </c>
      <c r="AI24" s="95"/>
      <c r="AJ24" s="100">
        <v>33437704</v>
      </c>
      <c r="AK24" s="67"/>
      <c r="AL24" s="96">
        <v>28991666</v>
      </c>
    </row>
    <row r="25" spans="3:38" ht="20.25" customHeight="1" x14ac:dyDescent="0.3">
      <c r="C25" s="70"/>
      <c r="D25" s="93" t="s">
        <v>11</v>
      </c>
      <c r="E25" s="67"/>
      <c r="F25" s="67"/>
      <c r="G25" s="98">
        <f t="shared" si="0"/>
        <v>1089472657</v>
      </c>
      <c r="H25" s="98"/>
      <c r="I25" s="98">
        <v>144115032</v>
      </c>
      <c r="J25" s="98"/>
      <c r="K25" s="98">
        <v>119468271</v>
      </c>
      <c r="L25" s="98"/>
      <c r="M25" s="98">
        <v>120337221</v>
      </c>
      <c r="N25" s="98"/>
      <c r="O25" s="98">
        <v>115216339</v>
      </c>
      <c r="P25" s="95"/>
      <c r="Q25" s="95"/>
      <c r="R25" s="95">
        <v>97703044</v>
      </c>
      <c r="S25" s="67"/>
      <c r="T25" s="95"/>
      <c r="U25" s="95">
        <v>92445511</v>
      </c>
      <c r="W25" s="95"/>
      <c r="X25" s="95">
        <v>80723250</v>
      </c>
      <c r="Y25" s="95"/>
      <c r="Z25" s="95">
        <v>61133974</v>
      </c>
      <c r="AA25" s="95"/>
      <c r="AB25" s="95">
        <v>48810353</v>
      </c>
      <c r="AC25" s="95"/>
      <c r="AD25" s="95">
        <v>46040954</v>
      </c>
      <c r="AE25" s="95"/>
      <c r="AF25" s="95">
        <v>44701059</v>
      </c>
      <c r="AG25" s="95"/>
      <c r="AH25" s="95">
        <v>37789190</v>
      </c>
      <c r="AI25" s="95"/>
      <c r="AJ25" s="95">
        <v>41995988</v>
      </c>
      <c r="AK25" s="67"/>
      <c r="AL25" s="96">
        <v>38992471</v>
      </c>
    </row>
    <row r="26" spans="3:38" ht="20.25" customHeight="1" x14ac:dyDescent="0.3">
      <c r="C26" s="70"/>
      <c r="D26" s="99" t="s">
        <v>57</v>
      </c>
      <c r="E26" s="67"/>
      <c r="F26" s="67"/>
      <c r="G26" s="98">
        <f t="shared" si="0"/>
        <v>123884927</v>
      </c>
      <c r="H26" s="98"/>
      <c r="I26" s="98"/>
      <c r="J26" s="98"/>
      <c r="K26" s="98">
        <v>17359796</v>
      </c>
      <c r="L26" s="98"/>
      <c r="M26" s="98">
        <v>17310406</v>
      </c>
      <c r="N26" s="98"/>
      <c r="O26" s="98">
        <v>16861845</v>
      </c>
      <c r="P26" s="95"/>
      <c r="Q26" s="95"/>
      <c r="R26" s="95">
        <v>14366933</v>
      </c>
      <c r="S26" s="67"/>
      <c r="T26" s="95"/>
      <c r="U26" s="95">
        <v>12206104</v>
      </c>
      <c r="W26" s="95"/>
      <c r="X26" s="95">
        <v>10700615</v>
      </c>
      <c r="Y26" s="95"/>
      <c r="Z26" s="95">
        <v>9104475</v>
      </c>
      <c r="AA26" s="95"/>
      <c r="AB26" s="95">
        <v>7209501</v>
      </c>
      <c r="AC26" s="95"/>
      <c r="AD26" s="95">
        <v>6790713</v>
      </c>
      <c r="AE26" s="95"/>
      <c r="AF26" s="95">
        <v>6479649</v>
      </c>
      <c r="AG26" s="95"/>
      <c r="AH26" s="95">
        <v>5494890</v>
      </c>
      <c r="AI26" s="95"/>
      <c r="AJ26" s="95"/>
      <c r="AK26" s="67"/>
      <c r="AL26" s="96"/>
    </row>
    <row r="27" spans="3:38" ht="20.25" customHeight="1" x14ac:dyDescent="0.3">
      <c r="C27" s="70"/>
      <c r="D27" s="93" t="s">
        <v>58</v>
      </c>
      <c r="E27" s="67"/>
      <c r="F27" s="67"/>
      <c r="G27" s="98">
        <f t="shared" si="0"/>
        <v>4243792</v>
      </c>
      <c r="H27" s="98"/>
      <c r="I27" s="98"/>
      <c r="J27" s="98"/>
      <c r="K27" s="98">
        <v>273466</v>
      </c>
      <c r="L27" s="98"/>
      <c r="M27" s="98">
        <v>345645</v>
      </c>
      <c r="N27" s="98"/>
      <c r="O27" s="98">
        <v>349237</v>
      </c>
      <c r="P27" s="95"/>
      <c r="Q27" s="95"/>
      <c r="R27" s="95">
        <v>677526</v>
      </c>
      <c r="S27" s="67"/>
      <c r="T27" s="95"/>
      <c r="U27" s="95">
        <v>452859</v>
      </c>
      <c r="W27" s="95"/>
      <c r="X27" s="95">
        <v>452009</v>
      </c>
      <c r="Y27" s="95"/>
      <c r="Z27" s="95">
        <v>381261</v>
      </c>
      <c r="AA27" s="95"/>
      <c r="AB27" s="95">
        <v>374613</v>
      </c>
      <c r="AC27" s="95"/>
      <c r="AD27" s="95">
        <v>289388</v>
      </c>
      <c r="AE27" s="95"/>
      <c r="AF27" s="95">
        <v>309942</v>
      </c>
      <c r="AG27" s="95"/>
      <c r="AH27" s="95">
        <v>337846</v>
      </c>
      <c r="AI27" s="95"/>
      <c r="AJ27" s="95"/>
      <c r="AK27" s="67"/>
      <c r="AL27" s="96"/>
    </row>
    <row r="28" spans="3:38" ht="20.25" customHeight="1" x14ac:dyDescent="0.3">
      <c r="C28" s="70"/>
      <c r="D28" s="93" t="s">
        <v>42</v>
      </c>
      <c r="E28" s="67"/>
      <c r="F28" s="67"/>
      <c r="G28" s="98">
        <f t="shared" si="0"/>
        <v>11949601</v>
      </c>
      <c r="H28" s="98"/>
      <c r="I28" s="98"/>
      <c r="J28" s="98"/>
      <c r="K28" s="98"/>
      <c r="L28" s="98"/>
      <c r="M28" s="98"/>
      <c r="N28" s="98"/>
      <c r="O28" s="98"/>
      <c r="P28" s="95"/>
      <c r="Q28" s="95"/>
      <c r="R28" s="95"/>
      <c r="S28" s="67"/>
      <c r="T28" s="95"/>
      <c r="U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>
        <v>11949601</v>
      </c>
      <c r="AI28" s="95"/>
      <c r="AJ28" s="95"/>
      <c r="AK28" s="67"/>
      <c r="AL28" s="96"/>
    </row>
    <row r="29" spans="3:38" ht="20.25" customHeight="1" x14ac:dyDescent="0.3">
      <c r="C29" s="70"/>
      <c r="D29" s="81" t="s">
        <v>12</v>
      </c>
      <c r="E29" s="67"/>
      <c r="F29" s="67"/>
      <c r="G29" s="98">
        <f t="shared" si="0"/>
        <v>337117276</v>
      </c>
      <c r="H29" s="98"/>
      <c r="I29" s="98">
        <v>77597538</v>
      </c>
      <c r="J29" s="98"/>
      <c r="K29" s="98">
        <v>73406090</v>
      </c>
      <c r="L29" s="98"/>
      <c r="M29" s="98">
        <v>23407023</v>
      </c>
      <c r="N29" s="98"/>
      <c r="O29" s="98">
        <v>23455088</v>
      </c>
      <c r="P29" s="95"/>
      <c r="Q29" s="95"/>
      <c r="R29" s="95">
        <v>22913370</v>
      </c>
      <c r="S29" s="67"/>
      <c r="T29" s="95"/>
      <c r="U29" s="95">
        <v>21677903</v>
      </c>
      <c r="W29" s="95"/>
      <c r="X29" s="95">
        <v>22974086</v>
      </c>
      <c r="Y29" s="95"/>
      <c r="Z29" s="95">
        <v>17917748</v>
      </c>
      <c r="AA29" s="95"/>
      <c r="AB29" s="95">
        <v>15671653</v>
      </c>
      <c r="AC29" s="95"/>
      <c r="AD29" s="95">
        <v>7345893</v>
      </c>
      <c r="AE29" s="95"/>
      <c r="AF29" s="95">
        <v>13401015</v>
      </c>
      <c r="AG29" s="95"/>
      <c r="AH29" s="95"/>
      <c r="AI29" s="95"/>
      <c r="AJ29" s="95">
        <v>9332009</v>
      </c>
      <c r="AK29" s="67"/>
      <c r="AL29" s="96">
        <v>8017860</v>
      </c>
    </row>
    <row r="30" spans="3:38" ht="20.25" customHeight="1" x14ac:dyDescent="0.3">
      <c r="C30" s="70"/>
      <c r="D30" s="93" t="s">
        <v>59</v>
      </c>
      <c r="E30" s="67"/>
      <c r="F30" s="67"/>
      <c r="G30" s="98">
        <f t="shared" si="0"/>
        <v>2984464</v>
      </c>
      <c r="H30" s="98"/>
      <c r="I30" s="98">
        <v>58581</v>
      </c>
      <c r="J30" s="98"/>
      <c r="K30" s="205">
        <v>72572</v>
      </c>
      <c r="L30" s="98"/>
      <c r="M30" s="98">
        <v>74148</v>
      </c>
      <c r="N30" s="98"/>
      <c r="O30" s="98">
        <v>64248</v>
      </c>
      <c r="P30" s="95"/>
      <c r="Q30" s="95"/>
      <c r="R30" s="95">
        <v>68659</v>
      </c>
      <c r="S30" s="67"/>
      <c r="T30" s="95"/>
      <c r="U30" s="95">
        <v>181593</v>
      </c>
      <c r="W30" s="95"/>
      <c r="X30" s="95">
        <v>309902</v>
      </c>
      <c r="Y30" s="95"/>
      <c r="Z30" s="95">
        <v>1033771</v>
      </c>
      <c r="AA30" s="95"/>
      <c r="AB30" s="95">
        <v>462052</v>
      </c>
      <c r="AC30" s="95"/>
      <c r="AD30" s="95">
        <v>353016</v>
      </c>
      <c r="AE30" s="95"/>
      <c r="AF30" s="95">
        <v>305922</v>
      </c>
      <c r="AG30" s="95"/>
      <c r="AH30" s="95"/>
      <c r="AI30" s="95"/>
      <c r="AJ30" s="95"/>
      <c r="AK30" s="67"/>
      <c r="AL30" s="96"/>
    </row>
    <row r="31" spans="3:38" ht="20.25" customHeight="1" x14ac:dyDescent="0.3">
      <c r="C31" s="70"/>
      <c r="D31" s="67" t="s">
        <v>60</v>
      </c>
      <c r="E31" s="67"/>
      <c r="F31" s="67"/>
      <c r="G31" s="101">
        <f t="shared" si="0"/>
        <v>4772190</v>
      </c>
      <c r="H31" s="98"/>
      <c r="I31" s="101">
        <v>606918</v>
      </c>
      <c r="J31" s="98"/>
      <c r="K31" s="101">
        <v>539523</v>
      </c>
      <c r="L31" s="98"/>
      <c r="M31" s="101">
        <v>483097</v>
      </c>
      <c r="N31" s="98"/>
      <c r="O31" s="101">
        <v>455934</v>
      </c>
      <c r="P31" s="95"/>
      <c r="Q31" s="95"/>
      <c r="R31" s="83">
        <v>430902</v>
      </c>
      <c r="S31" s="67"/>
      <c r="T31" s="95"/>
      <c r="U31" s="83">
        <v>179333</v>
      </c>
      <c r="W31" s="95"/>
      <c r="X31" s="83">
        <v>102943</v>
      </c>
      <c r="Y31" s="95"/>
      <c r="Z31" s="83">
        <v>95048</v>
      </c>
      <c r="AA31" s="95"/>
      <c r="AB31" s="83">
        <v>104226</v>
      </c>
      <c r="AC31" s="95"/>
      <c r="AD31" s="83">
        <v>23464</v>
      </c>
      <c r="AE31" s="95"/>
      <c r="AF31" s="83">
        <v>18875</v>
      </c>
      <c r="AG31" s="95"/>
      <c r="AH31" s="83">
        <v>429916</v>
      </c>
      <c r="AI31" s="95"/>
      <c r="AJ31" s="83">
        <v>689351</v>
      </c>
      <c r="AK31" s="67"/>
      <c r="AL31" s="84">
        <v>612660</v>
      </c>
    </row>
    <row r="32" spans="3:38" s="85" customFormat="1" ht="19.5" x14ac:dyDescent="0.3">
      <c r="C32" s="86"/>
      <c r="D32" s="87"/>
      <c r="E32" s="102" t="s">
        <v>14</v>
      </c>
      <c r="F32" s="102"/>
      <c r="G32" s="90">
        <f>SUM(G18:G31)</f>
        <v>2458503232</v>
      </c>
      <c r="H32" s="90"/>
      <c r="I32" s="90">
        <f>SUM(I18:I31)</f>
        <v>255715493</v>
      </c>
      <c r="J32" s="90"/>
      <c r="K32" s="90">
        <f>SUM(K18:K31)</f>
        <v>241748025</v>
      </c>
      <c r="L32" s="90"/>
      <c r="M32" s="91">
        <f>SUM(M18:M31)</f>
        <v>248781145</v>
      </c>
      <c r="N32" s="90"/>
      <c r="O32" s="91">
        <f>SUM(O18:O31)</f>
        <v>248918946</v>
      </c>
      <c r="P32" s="91"/>
      <c r="Q32" s="91"/>
      <c r="R32" s="91">
        <f>SUM(R18:R31)</f>
        <v>225476383</v>
      </c>
      <c r="S32" s="87"/>
      <c r="T32" s="91"/>
      <c r="U32" s="91">
        <f>SUM(U18:U31)</f>
        <v>212433828</v>
      </c>
      <c r="W32" s="91"/>
      <c r="X32" s="91">
        <f>SUM(X18:X31)</f>
        <v>206612123</v>
      </c>
      <c r="Y32" s="91"/>
      <c r="Z32" s="91">
        <f>SUM(Z18:Z31)</f>
        <v>164843439</v>
      </c>
      <c r="AA32" s="91"/>
      <c r="AB32" s="91">
        <f>SUM(AB18:AB31)</f>
        <v>130363065</v>
      </c>
      <c r="AC32" s="91"/>
      <c r="AD32" s="91">
        <f>SUM(AD18:AD31)</f>
        <v>96599223</v>
      </c>
      <c r="AE32" s="91"/>
      <c r="AF32" s="91">
        <f>SUM(AF18:AF31)</f>
        <v>113987661</v>
      </c>
      <c r="AG32" s="91"/>
      <c r="AH32" s="91">
        <f>SUM(AH18:AH31)</f>
        <v>107878139</v>
      </c>
      <c r="AI32" s="91"/>
      <c r="AJ32" s="91">
        <f>SUM(AJ18:AJ31)</f>
        <v>108325752</v>
      </c>
      <c r="AK32" s="87"/>
      <c r="AL32" s="103">
        <f>SUM(AL18:AL31)</f>
        <v>96820010</v>
      </c>
    </row>
    <row r="33" spans="3:38" ht="12.75" customHeight="1" x14ac:dyDescent="0.3">
      <c r="C33" s="70"/>
      <c r="D33" s="67"/>
      <c r="E33" s="67"/>
      <c r="F33" s="67"/>
      <c r="G33" s="67"/>
      <c r="H33" s="67"/>
      <c r="I33" s="67"/>
      <c r="J33" s="67"/>
      <c r="K33" s="67"/>
      <c r="L33" s="67"/>
      <c r="M33" s="78"/>
      <c r="N33" s="78"/>
      <c r="O33" s="78"/>
      <c r="P33" s="78"/>
      <c r="Q33" s="78"/>
      <c r="R33" s="78"/>
      <c r="S33" s="67"/>
      <c r="T33" s="78"/>
      <c r="U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67"/>
      <c r="AL33" s="80"/>
    </row>
    <row r="34" spans="3:38" ht="20.25" customHeight="1" x14ac:dyDescent="0.3">
      <c r="C34" s="70"/>
      <c r="D34" s="104" t="s">
        <v>61</v>
      </c>
      <c r="E34" s="67"/>
      <c r="F34" s="67"/>
      <c r="G34" s="105"/>
      <c r="H34" s="67"/>
      <c r="I34" s="105"/>
      <c r="J34" s="67"/>
      <c r="K34" s="105"/>
      <c r="L34" s="67"/>
      <c r="M34" s="82"/>
      <c r="N34" s="78"/>
      <c r="O34" s="82"/>
      <c r="P34" s="78"/>
      <c r="Q34" s="78"/>
      <c r="R34" s="82"/>
      <c r="S34" s="67"/>
      <c r="T34" s="78"/>
      <c r="U34" s="82"/>
      <c r="W34" s="78"/>
      <c r="X34" s="82"/>
      <c r="Y34" s="78"/>
      <c r="Z34" s="82"/>
      <c r="AA34" s="78"/>
      <c r="AB34" s="82"/>
      <c r="AC34" s="78"/>
      <c r="AD34" s="82"/>
      <c r="AE34" s="78"/>
      <c r="AF34" s="82"/>
      <c r="AG34" s="78"/>
      <c r="AH34" s="82"/>
      <c r="AI34" s="78"/>
      <c r="AJ34" s="82"/>
      <c r="AK34" s="67"/>
      <c r="AL34" s="106"/>
    </row>
    <row r="35" spans="3:38" ht="20.25" customHeight="1" x14ac:dyDescent="0.3">
      <c r="C35" s="70"/>
      <c r="D35" s="104" t="s">
        <v>62</v>
      </c>
      <c r="E35" s="67"/>
      <c r="F35" s="67"/>
      <c r="G35" s="90">
        <f>SUM(G15-G32)</f>
        <v>704899044</v>
      </c>
      <c r="H35" s="90"/>
      <c r="I35" s="91">
        <f>I15-I32</f>
        <v>25273342</v>
      </c>
      <c r="J35" s="90"/>
      <c r="K35" s="91">
        <f>K15-K32</f>
        <v>23362154</v>
      </c>
      <c r="L35" s="90"/>
      <c r="M35" s="91">
        <f>M15-M32</f>
        <v>3714524</v>
      </c>
      <c r="N35" s="90"/>
      <c r="O35" s="91">
        <f>O15-O32</f>
        <v>-37127122</v>
      </c>
      <c r="P35" s="90"/>
      <c r="Q35" s="90"/>
      <c r="R35" s="91">
        <f>R15-R32</f>
        <v>52917579</v>
      </c>
      <c r="S35" s="67"/>
      <c r="T35" s="90"/>
      <c r="U35" s="91">
        <f>U15-U32</f>
        <v>63443481</v>
      </c>
      <c r="W35" s="90"/>
      <c r="X35" s="91">
        <f>X15-X32</f>
        <v>56901175</v>
      </c>
      <c r="Y35" s="90"/>
      <c r="Z35" s="91">
        <f>Z15-Z32</f>
        <v>78127278</v>
      </c>
      <c r="AA35" s="90"/>
      <c r="AB35" s="91">
        <f>AB15-AB32</f>
        <v>98373615</v>
      </c>
      <c r="AC35" s="90"/>
      <c r="AD35" s="91">
        <f>AD15-AD32</f>
        <v>119903009</v>
      </c>
      <c r="AE35" s="90"/>
      <c r="AF35" s="91">
        <f>AF15-AF32</f>
        <v>93078760</v>
      </c>
      <c r="AG35" s="90"/>
      <c r="AH35" s="91">
        <f>AH15-AH32</f>
        <v>41159684</v>
      </c>
      <c r="AI35" s="90"/>
      <c r="AJ35" s="91">
        <f>AJ15-AJ32</f>
        <v>49497714</v>
      </c>
      <c r="AK35" s="67"/>
      <c r="AL35" s="103">
        <f>AL15-AL32</f>
        <v>36273851</v>
      </c>
    </row>
    <row r="36" spans="3:38" ht="19.5" x14ac:dyDescent="0.3">
      <c r="C36" s="70"/>
      <c r="D36" s="107"/>
      <c r="E36" s="102"/>
      <c r="F36" s="102"/>
      <c r="G36" s="102"/>
      <c r="H36" s="102"/>
      <c r="I36" s="102"/>
      <c r="J36" s="102"/>
      <c r="K36" s="102"/>
      <c r="L36" s="102"/>
      <c r="M36" s="108"/>
      <c r="N36" s="108"/>
      <c r="O36" s="108"/>
      <c r="P36" s="95"/>
      <c r="Q36" s="95"/>
      <c r="R36" s="95"/>
      <c r="S36" s="67"/>
      <c r="T36" s="95"/>
      <c r="U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67"/>
      <c r="AL36" s="96"/>
    </row>
    <row r="37" spans="3:38" ht="4.5" customHeight="1" x14ac:dyDescent="0.3">
      <c r="C37" s="70"/>
      <c r="D37" s="67"/>
      <c r="E37" s="67"/>
      <c r="F37" s="67"/>
      <c r="G37" s="67"/>
      <c r="H37" s="67"/>
      <c r="I37" s="67"/>
      <c r="J37" s="67"/>
      <c r="K37" s="67"/>
      <c r="L37" s="67"/>
      <c r="M37" s="78"/>
      <c r="N37" s="78"/>
      <c r="O37" s="78"/>
      <c r="P37" s="95"/>
      <c r="Q37" s="95"/>
      <c r="R37" s="95"/>
      <c r="S37" s="67"/>
      <c r="T37" s="95"/>
      <c r="U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67"/>
      <c r="AL37" s="96"/>
    </row>
    <row r="38" spans="3:38" ht="19.5" x14ac:dyDescent="0.3">
      <c r="C38" s="97" t="s">
        <v>63</v>
      </c>
      <c r="D38" s="67"/>
      <c r="E38" s="67"/>
      <c r="F38" s="67"/>
      <c r="G38" s="67"/>
      <c r="H38" s="67"/>
      <c r="I38" s="67"/>
      <c r="J38" s="67"/>
      <c r="K38" s="67"/>
      <c r="L38" s="67"/>
      <c r="M38" s="78"/>
      <c r="N38" s="78"/>
      <c r="O38" s="78"/>
      <c r="P38" s="78"/>
      <c r="Q38" s="78"/>
      <c r="R38" s="78"/>
      <c r="S38" s="67"/>
      <c r="T38" s="78"/>
      <c r="U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67"/>
      <c r="AL38" s="80"/>
    </row>
    <row r="39" spans="3:38" ht="5.25" customHeight="1" x14ac:dyDescent="0.3">
      <c r="C39" s="70"/>
      <c r="D39" s="67"/>
      <c r="E39" s="67"/>
      <c r="F39" s="67"/>
      <c r="G39" s="67"/>
      <c r="H39" s="67"/>
      <c r="I39" s="67"/>
      <c r="J39" s="67"/>
      <c r="K39" s="67"/>
      <c r="L39" s="67"/>
      <c r="M39" s="78"/>
      <c r="N39" s="78"/>
      <c r="O39" s="78"/>
      <c r="P39" s="78"/>
      <c r="Q39" s="78"/>
      <c r="R39" s="78"/>
      <c r="S39" s="67"/>
      <c r="T39" s="78"/>
      <c r="U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67"/>
      <c r="AL39" s="80"/>
    </row>
    <row r="40" spans="3:38" ht="19.5" customHeight="1" x14ac:dyDescent="0.3">
      <c r="C40" s="70"/>
      <c r="D40" s="93" t="s">
        <v>17</v>
      </c>
      <c r="E40" s="67"/>
      <c r="F40" s="67"/>
      <c r="G40" s="78">
        <f>SUM(I40:AL40)</f>
        <v>157481258</v>
      </c>
      <c r="H40" s="98"/>
      <c r="I40" s="98">
        <v>6341017</v>
      </c>
      <c r="J40" s="98"/>
      <c r="K40" s="98">
        <v>4794751</v>
      </c>
      <c r="L40" s="98"/>
      <c r="M40" s="98">
        <v>6242338</v>
      </c>
      <c r="N40" s="98"/>
      <c r="O40" s="98">
        <v>8872526</v>
      </c>
      <c r="P40" s="95"/>
      <c r="Q40" s="95"/>
      <c r="R40" s="95">
        <v>12148859</v>
      </c>
      <c r="S40" s="67"/>
      <c r="T40" s="95"/>
      <c r="U40" s="95">
        <v>11422680</v>
      </c>
      <c r="W40" s="95"/>
      <c r="X40" s="95">
        <v>11998241</v>
      </c>
      <c r="Y40" s="95"/>
      <c r="Z40" s="95">
        <v>12915942</v>
      </c>
      <c r="AA40" s="95"/>
      <c r="AB40" s="95">
        <v>12488947</v>
      </c>
      <c r="AC40" s="95"/>
      <c r="AD40" s="95">
        <v>12480555</v>
      </c>
      <c r="AE40" s="95"/>
      <c r="AF40" s="95">
        <v>12387146</v>
      </c>
      <c r="AG40" s="95"/>
      <c r="AH40" s="95">
        <v>25369379</v>
      </c>
      <c r="AI40" s="95"/>
      <c r="AJ40" s="95">
        <v>11789600</v>
      </c>
      <c r="AK40" s="67"/>
      <c r="AL40" s="96">
        <v>8229277</v>
      </c>
    </row>
    <row r="41" spans="3:38" ht="19.5" customHeight="1" x14ac:dyDescent="0.3">
      <c r="C41" s="70"/>
      <c r="D41" s="81" t="s">
        <v>64</v>
      </c>
      <c r="E41" s="67"/>
      <c r="F41" s="67"/>
      <c r="G41" s="78">
        <f t="shared" ref="G41:G47" si="1">SUM(I41:AL41)</f>
        <v>33902724</v>
      </c>
      <c r="H41" s="98"/>
      <c r="I41" s="98">
        <v>1669071</v>
      </c>
      <c r="J41" s="98"/>
      <c r="K41" s="98">
        <v>1782250</v>
      </c>
      <c r="L41" s="98"/>
      <c r="M41" s="98">
        <v>2219945</v>
      </c>
      <c r="N41" s="98"/>
      <c r="O41" s="98">
        <v>1784462</v>
      </c>
      <c r="P41" s="95"/>
      <c r="Q41" s="95"/>
      <c r="R41" s="95">
        <v>1812654</v>
      </c>
      <c r="S41" s="67"/>
      <c r="T41" s="95"/>
      <c r="U41" s="95">
        <v>2043741</v>
      </c>
      <c r="W41" s="95"/>
      <c r="X41" s="95">
        <v>1961672</v>
      </c>
      <c r="Y41" s="95"/>
      <c r="Z41" s="95">
        <v>1765402</v>
      </c>
      <c r="AA41" s="95"/>
      <c r="AB41" s="95">
        <v>1428404</v>
      </c>
      <c r="AC41" s="95"/>
      <c r="AD41" s="95">
        <v>2075550</v>
      </c>
      <c r="AE41" s="95"/>
      <c r="AF41" s="95">
        <v>1335872</v>
      </c>
      <c r="AG41" s="95"/>
      <c r="AH41" s="95">
        <v>11570277</v>
      </c>
      <c r="AI41" s="95"/>
      <c r="AJ41" s="95">
        <v>1262162</v>
      </c>
      <c r="AK41" s="67"/>
      <c r="AL41" s="96">
        <v>1191262</v>
      </c>
    </row>
    <row r="42" spans="3:38" ht="19.5" customHeight="1" x14ac:dyDescent="0.3">
      <c r="C42" s="70"/>
      <c r="D42" s="81" t="s">
        <v>65</v>
      </c>
      <c r="E42" s="67"/>
      <c r="F42" s="67"/>
      <c r="G42" s="78">
        <f t="shared" si="1"/>
        <v>61369</v>
      </c>
      <c r="H42" s="98"/>
      <c r="I42" s="98"/>
      <c r="J42" s="98"/>
      <c r="K42" s="98"/>
      <c r="L42" s="98"/>
      <c r="M42" s="98"/>
      <c r="N42" s="98"/>
      <c r="O42" s="98"/>
      <c r="P42" s="95"/>
      <c r="Q42" s="95"/>
      <c r="R42" s="95"/>
      <c r="S42" s="67"/>
      <c r="T42" s="95"/>
      <c r="U42" s="95"/>
      <c r="W42" s="95"/>
      <c r="X42" s="95"/>
      <c r="Y42" s="95"/>
      <c r="Z42" s="95"/>
      <c r="AA42" s="95"/>
      <c r="AB42" s="95"/>
      <c r="AC42" s="95"/>
      <c r="AD42" s="95">
        <v>14009</v>
      </c>
      <c r="AE42" s="95"/>
      <c r="AF42" s="95">
        <v>3558</v>
      </c>
      <c r="AG42" s="95"/>
      <c r="AH42" s="95"/>
      <c r="AI42" s="95"/>
      <c r="AJ42" s="95"/>
      <c r="AK42" s="67"/>
      <c r="AL42" s="96">
        <v>43802</v>
      </c>
    </row>
    <row r="43" spans="3:38" ht="19.5" customHeight="1" x14ac:dyDescent="0.3">
      <c r="C43" s="70"/>
      <c r="D43" s="93" t="s">
        <v>66</v>
      </c>
      <c r="E43" s="67"/>
      <c r="F43" s="67"/>
      <c r="G43" s="78">
        <f t="shared" si="1"/>
        <v>797498</v>
      </c>
      <c r="H43" s="98"/>
      <c r="I43" s="98"/>
      <c r="J43" s="98"/>
      <c r="K43" s="98"/>
      <c r="L43" s="98"/>
      <c r="M43" s="98"/>
      <c r="N43" s="98"/>
      <c r="O43" s="98"/>
      <c r="P43" s="95"/>
      <c r="Q43" s="95"/>
      <c r="R43" s="95"/>
      <c r="S43" s="67"/>
      <c r="T43" s="95"/>
      <c r="U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>
        <v>797498</v>
      </c>
      <c r="AI43" s="95"/>
      <c r="AJ43" s="95"/>
      <c r="AK43" s="67"/>
      <c r="AL43" s="96"/>
    </row>
    <row r="44" spans="3:38" ht="19.5" customHeight="1" x14ac:dyDescent="0.3">
      <c r="C44" s="70"/>
      <c r="D44" s="93" t="s">
        <v>41</v>
      </c>
      <c r="E44" s="67"/>
      <c r="F44" s="67"/>
      <c r="G44" s="78">
        <f t="shared" si="1"/>
        <v>303779605.10000002</v>
      </c>
      <c r="H44" s="98"/>
      <c r="I44" s="98">
        <v>28416098</v>
      </c>
      <c r="J44" s="98"/>
      <c r="K44" s="98">
        <v>27014021</v>
      </c>
      <c r="L44" s="98"/>
      <c r="M44" s="98">
        <v>25289279</v>
      </c>
      <c r="N44" s="98"/>
      <c r="O44" s="98">
        <v>21572134</v>
      </c>
      <c r="P44" s="95"/>
      <c r="Q44" s="95"/>
      <c r="R44" s="95">
        <v>28295226</v>
      </c>
      <c r="S44" s="67"/>
      <c r="T44" s="95"/>
      <c r="U44" s="95">
        <v>28035515</v>
      </c>
      <c r="W44" s="95"/>
      <c r="X44" s="95">
        <v>26705419</v>
      </c>
      <c r="Y44" s="95"/>
      <c r="Z44" s="95">
        <v>24729451</v>
      </c>
      <c r="AA44" s="95"/>
      <c r="AB44" s="95">
        <v>23338926</v>
      </c>
      <c r="AC44" s="95"/>
      <c r="AD44" s="95">
        <v>20492681</v>
      </c>
      <c r="AE44" s="95"/>
      <c r="AF44" s="95">
        <v>20796932</v>
      </c>
      <c r="AG44" s="95"/>
      <c r="AH44" s="95">
        <v>2190</v>
      </c>
      <c r="AI44" s="95"/>
      <c r="AJ44" s="95">
        <v>15782347</v>
      </c>
      <c r="AK44" s="67"/>
      <c r="AL44" s="96">
        <v>13309386.100000001</v>
      </c>
    </row>
    <row r="45" spans="3:38" ht="19.899999999999999" customHeight="1" x14ac:dyDescent="0.3">
      <c r="C45" s="70"/>
      <c r="D45" s="93" t="s">
        <v>67</v>
      </c>
      <c r="E45" s="67"/>
      <c r="F45" s="67"/>
      <c r="G45" s="78">
        <f t="shared" si="1"/>
        <v>17056221</v>
      </c>
      <c r="H45" s="98"/>
      <c r="I45" s="98"/>
      <c r="J45" s="98"/>
      <c r="K45" s="98"/>
      <c r="L45" s="98"/>
      <c r="M45" s="98"/>
      <c r="N45" s="98"/>
      <c r="O45" s="98"/>
      <c r="P45" s="95"/>
      <c r="Q45" s="95"/>
      <c r="R45" s="95"/>
      <c r="S45" s="67"/>
      <c r="T45" s="95"/>
      <c r="U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>
        <v>17056221</v>
      </c>
      <c r="AI45" s="95"/>
      <c r="AJ45" s="95"/>
      <c r="AK45" s="67"/>
      <c r="AL45" s="96"/>
    </row>
    <row r="46" spans="3:38" ht="6.6" hidden="1" customHeight="1" x14ac:dyDescent="0.3">
      <c r="C46" s="70"/>
      <c r="D46" s="81"/>
      <c r="E46" s="67"/>
      <c r="F46" s="67"/>
      <c r="G46" s="78">
        <f t="shared" si="1"/>
        <v>0</v>
      </c>
      <c r="H46" s="67"/>
      <c r="I46" s="67"/>
      <c r="J46" s="67"/>
      <c r="K46" s="67"/>
      <c r="L46" s="67"/>
      <c r="M46" s="82"/>
      <c r="N46" s="78"/>
      <c r="O46" s="82"/>
      <c r="P46" s="95"/>
      <c r="Q46" s="95"/>
      <c r="R46" s="83"/>
      <c r="S46" s="67"/>
      <c r="T46" s="95"/>
      <c r="U46" s="83"/>
      <c r="W46" s="95"/>
      <c r="X46" s="83"/>
      <c r="Y46" s="95"/>
      <c r="Z46" s="83"/>
      <c r="AA46" s="95"/>
      <c r="AB46" s="83"/>
      <c r="AC46" s="95"/>
      <c r="AD46" s="83"/>
      <c r="AE46" s="95"/>
      <c r="AF46" s="83"/>
      <c r="AG46" s="95"/>
      <c r="AH46" s="83"/>
      <c r="AI46" s="95"/>
      <c r="AJ46" s="83"/>
      <c r="AK46" s="67"/>
      <c r="AL46" s="84"/>
    </row>
    <row r="47" spans="3:38" ht="18.600000000000001" customHeight="1" x14ac:dyDescent="0.3">
      <c r="C47" s="70"/>
      <c r="D47" s="67"/>
      <c r="E47" s="102" t="s">
        <v>68</v>
      </c>
      <c r="F47" s="81"/>
      <c r="G47" s="82">
        <f t="shared" si="1"/>
        <v>-130187973.09999999</v>
      </c>
      <c r="H47" s="109"/>
      <c r="I47" s="115">
        <f>I40+I41-I45+I42-I43-I44</f>
        <v>-20406010</v>
      </c>
      <c r="J47" s="109"/>
      <c r="K47" s="115">
        <f>K40+K41-K45+K42-K43-K44</f>
        <v>-20437020</v>
      </c>
      <c r="L47" s="109"/>
      <c r="M47" s="109">
        <f>M40+M41-M45+M42-M43-M44</f>
        <v>-16826996</v>
      </c>
      <c r="N47" s="91"/>
      <c r="O47" s="109">
        <f>O40+O41-O45+O42-O43-O44</f>
        <v>-10915146</v>
      </c>
      <c r="P47" s="95"/>
      <c r="Q47" s="95"/>
      <c r="R47" s="109">
        <f>R40+R41-R45+R42-R43-R44</f>
        <v>-14333713</v>
      </c>
      <c r="S47" s="67"/>
      <c r="T47" s="95"/>
      <c r="U47" s="109">
        <f>U40+U41-U45+U42-U43-U44</f>
        <v>-14569094</v>
      </c>
      <c r="W47" s="95"/>
      <c r="X47" s="109">
        <f>X40+X41-X45+X42-X43-X44</f>
        <v>-12745506</v>
      </c>
      <c r="Y47" s="95"/>
      <c r="Z47" s="109">
        <f>Z40+Z41-Z45+Z42-Z43-Z44</f>
        <v>-10048107</v>
      </c>
      <c r="AA47" s="95"/>
      <c r="AB47" s="109">
        <f>AB40+AB41-AB45+AB42-AB43-AB44</f>
        <v>-9421575</v>
      </c>
      <c r="AC47" s="95"/>
      <c r="AD47" s="109">
        <f>AD40+AD41-AD45+AD42-AD43-AD44</f>
        <v>-5922567</v>
      </c>
      <c r="AE47" s="95"/>
      <c r="AF47" s="109">
        <f>AF40+AF41-AF45+AF42-AF43-AF44</f>
        <v>-7070356</v>
      </c>
      <c r="AG47" s="95"/>
      <c r="AH47" s="109">
        <f>AH40+AH41-AH45+AH42-AH43-AH44</f>
        <v>19083747</v>
      </c>
      <c r="AI47" s="95"/>
      <c r="AJ47" s="109">
        <f>AJ40+AJ41-AJ45+AJ42-AJ43-AJ44</f>
        <v>-2730585</v>
      </c>
      <c r="AK47" s="67"/>
      <c r="AL47" s="110">
        <f>AL40+AL41-AL45+AL42-AL43-AL44</f>
        <v>-3845045.1000000015</v>
      </c>
    </row>
    <row r="48" spans="3:38" ht="6.6" hidden="1" customHeight="1" x14ac:dyDescent="0.3">
      <c r="C48" s="70"/>
      <c r="D48" s="93"/>
      <c r="E48" s="67"/>
      <c r="F48" s="67"/>
      <c r="G48" s="82"/>
      <c r="H48" s="67"/>
      <c r="I48" s="67"/>
      <c r="J48" s="67"/>
      <c r="K48" s="67"/>
      <c r="L48" s="67"/>
      <c r="M48" s="82"/>
      <c r="N48" s="78"/>
      <c r="O48" s="82"/>
      <c r="P48" s="78"/>
      <c r="Q48" s="78"/>
      <c r="R48" s="82"/>
      <c r="S48" s="67"/>
      <c r="T48" s="78"/>
      <c r="U48" s="82"/>
      <c r="W48" s="78"/>
      <c r="X48" s="82"/>
      <c r="Y48" s="78"/>
      <c r="Z48" s="82"/>
      <c r="AA48" s="78"/>
      <c r="AB48" s="82"/>
      <c r="AC48" s="78"/>
      <c r="AD48" s="82"/>
      <c r="AE48" s="78"/>
      <c r="AF48" s="82"/>
      <c r="AG48" s="78"/>
      <c r="AH48" s="82"/>
      <c r="AI48" s="78"/>
      <c r="AJ48" s="82"/>
      <c r="AK48" s="67"/>
      <c r="AL48" s="106"/>
    </row>
    <row r="49" spans="3:38" ht="19.5" x14ac:dyDescent="0.3">
      <c r="C49" s="70"/>
      <c r="D49" s="88" t="s">
        <v>20</v>
      </c>
      <c r="E49" s="67"/>
      <c r="F49" s="67"/>
      <c r="G49" s="78">
        <f>SUM(I49:AL49)</f>
        <v>574711070.89999998</v>
      </c>
      <c r="H49" s="90"/>
      <c r="I49" s="109">
        <f>I35+I47</f>
        <v>4867332</v>
      </c>
      <c r="J49" s="90"/>
      <c r="K49" s="109">
        <f>K35+K47</f>
        <v>2925134</v>
      </c>
      <c r="L49" s="90"/>
      <c r="M49" s="109">
        <f>M35+M47</f>
        <v>-13112472</v>
      </c>
      <c r="N49" s="90"/>
      <c r="O49" s="109">
        <f>O35+O47</f>
        <v>-48042268</v>
      </c>
      <c r="P49" s="95"/>
      <c r="Q49" s="95"/>
      <c r="R49" s="91">
        <f>R35+R47</f>
        <v>38583866</v>
      </c>
      <c r="S49" s="67"/>
      <c r="T49" s="95"/>
      <c r="U49" s="91">
        <f>U35+U47</f>
        <v>48874387</v>
      </c>
      <c r="W49" s="95"/>
      <c r="X49" s="91">
        <f>X35+X47</f>
        <v>44155669</v>
      </c>
      <c r="Y49" s="95"/>
      <c r="Z49" s="91">
        <f>Z35+Z47</f>
        <v>68079171</v>
      </c>
      <c r="AA49" s="95"/>
      <c r="AB49" s="91">
        <f>AB35+AB47</f>
        <v>88952040</v>
      </c>
      <c r="AC49" s="95"/>
      <c r="AD49" s="91">
        <f>AD35+AD47</f>
        <v>113980442</v>
      </c>
      <c r="AE49" s="95"/>
      <c r="AF49" s="91">
        <f>AF35+AF47</f>
        <v>86008404</v>
      </c>
      <c r="AG49" s="95"/>
      <c r="AH49" s="91">
        <f>AH35+AH47</f>
        <v>60243431</v>
      </c>
      <c r="AI49" s="95"/>
      <c r="AJ49" s="91">
        <f>AJ35+AJ47</f>
        <v>46767129</v>
      </c>
      <c r="AK49" s="111"/>
      <c r="AL49" s="103">
        <f>AL35+AL47</f>
        <v>32428805.899999999</v>
      </c>
    </row>
    <row r="50" spans="3:38" ht="19.149999999999999" customHeight="1" x14ac:dyDescent="0.3">
      <c r="C50" s="70"/>
      <c r="D50" s="93"/>
      <c r="E50" s="67"/>
      <c r="F50" s="67"/>
      <c r="G50" s="78"/>
      <c r="H50" s="67"/>
      <c r="I50" s="67"/>
      <c r="J50" s="67"/>
      <c r="K50" s="67"/>
      <c r="L50" s="67"/>
      <c r="M50" s="78"/>
      <c r="N50" s="78"/>
      <c r="O50" s="78"/>
      <c r="P50" s="95"/>
      <c r="Q50" s="95"/>
      <c r="R50" s="95"/>
      <c r="S50" s="67"/>
      <c r="T50" s="95"/>
      <c r="U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111"/>
      <c r="AL50" s="96"/>
    </row>
    <row r="51" spans="3:38" ht="19.5" x14ac:dyDescent="0.3">
      <c r="C51" s="75" t="s">
        <v>21</v>
      </c>
      <c r="D51" s="67"/>
      <c r="E51" s="67"/>
      <c r="F51" s="67"/>
      <c r="G51" s="78"/>
      <c r="H51" s="67"/>
      <c r="I51" s="67"/>
      <c r="J51" s="67"/>
      <c r="K51" s="67"/>
      <c r="L51" s="67"/>
      <c r="M51" s="78"/>
      <c r="N51" s="78"/>
      <c r="O51" s="78"/>
      <c r="P51" s="91"/>
      <c r="Q51" s="91"/>
      <c r="R51" s="91"/>
      <c r="S51" s="67"/>
      <c r="T51" s="91"/>
      <c r="U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111"/>
      <c r="AL51" s="103"/>
    </row>
    <row r="52" spans="3:38" ht="18" customHeight="1" x14ac:dyDescent="0.3">
      <c r="C52" s="112"/>
      <c r="D52" s="93" t="s">
        <v>22</v>
      </c>
      <c r="E52" s="67"/>
      <c r="F52" s="67"/>
      <c r="G52" s="78">
        <f>SUM(I52:AL52)</f>
        <v>41169924</v>
      </c>
      <c r="H52" s="98"/>
      <c r="I52" s="98">
        <v>3896969</v>
      </c>
      <c r="J52" s="98"/>
      <c r="K52" s="98">
        <v>3990542</v>
      </c>
      <c r="L52" s="98"/>
      <c r="M52" s="98">
        <v>4080863</v>
      </c>
      <c r="N52" s="98"/>
      <c r="O52" s="98">
        <v>4181214</v>
      </c>
      <c r="P52" s="95"/>
      <c r="Q52" s="95"/>
      <c r="R52" s="95">
        <v>4962913</v>
      </c>
      <c r="S52" s="67"/>
      <c r="T52" s="95"/>
      <c r="U52" s="95">
        <v>4368503</v>
      </c>
      <c r="W52" s="95"/>
      <c r="X52" s="95">
        <v>4437993</v>
      </c>
      <c r="Y52" s="95"/>
      <c r="Z52" s="95">
        <v>4541660</v>
      </c>
      <c r="AA52" s="95"/>
      <c r="AB52" s="95">
        <v>3775669</v>
      </c>
      <c r="AC52" s="95"/>
      <c r="AD52" s="95"/>
      <c r="AE52" s="95"/>
      <c r="AF52" s="95"/>
      <c r="AG52" s="95"/>
      <c r="AH52" s="95">
        <v>2933598</v>
      </c>
      <c r="AI52" s="95"/>
      <c r="AJ52" s="95"/>
      <c r="AK52" s="111"/>
      <c r="AL52" s="113"/>
    </row>
    <row r="53" spans="3:38" ht="3.6" hidden="1" customHeight="1" x14ac:dyDescent="0.3">
      <c r="C53" s="70"/>
      <c r="D53" s="93"/>
      <c r="E53" s="67"/>
      <c r="F53" s="67"/>
      <c r="G53" s="78">
        <f t="shared" ref="G53:G54" si="2">SUM(I53:AL53)</f>
        <v>0</v>
      </c>
      <c r="H53" s="67"/>
      <c r="I53" s="67"/>
      <c r="J53" s="67"/>
      <c r="K53" s="67"/>
      <c r="L53" s="67"/>
      <c r="M53" s="82"/>
      <c r="N53" s="78"/>
      <c r="O53" s="82"/>
      <c r="P53" s="78"/>
      <c r="Q53" s="78"/>
      <c r="R53" s="82"/>
      <c r="S53" s="67"/>
      <c r="T53" s="78"/>
      <c r="U53" s="82"/>
      <c r="W53" s="78"/>
      <c r="X53" s="82"/>
      <c r="Y53" s="78"/>
      <c r="Z53" s="82"/>
      <c r="AA53" s="78"/>
      <c r="AB53" s="82"/>
      <c r="AC53" s="78"/>
      <c r="AD53" s="82"/>
      <c r="AE53" s="78"/>
      <c r="AF53" s="82"/>
      <c r="AG53" s="78"/>
      <c r="AH53" s="82"/>
      <c r="AI53" s="78"/>
      <c r="AJ53" s="82"/>
      <c r="AK53" s="111"/>
      <c r="AL53" s="106"/>
    </row>
    <row r="54" spans="3:38" ht="19.5" x14ac:dyDescent="0.3">
      <c r="C54" s="70"/>
      <c r="D54" s="102" t="s">
        <v>69</v>
      </c>
      <c r="E54" s="67"/>
      <c r="F54" s="67"/>
      <c r="G54" s="78">
        <f t="shared" si="2"/>
        <v>615880994.89999998</v>
      </c>
      <c r="H54" s="90"/>
      <c r="I54" s="109">
        <f>I49+I52</f>
        <v>8764301</v>
      </c>
      <c r="J54" s="90"/>
      <c r="K54" s="109">
        <f>K49+K52</f>
        <v>6915676</v>
      </c>
      <c r="L54" s="90"/>
      <c r="M54" s="109">
        <f>M49+M52</f>
        <v>-9031609</v>
      </c>
      <c r="N54" s="90"/>
      <c r="O54" s="109">
        <f>O49+O52</f>
        <v>-43861054</v>
      </c>
      <c r="P54" s="91"/>
      <c r="Q54" s="91"/>
      <c r="R54" s="91">
        <f>R49+R52</f>
        <v>43546779</v>
      </c>
      <c r="S54" s="67"/>
      <c r="T54" s="91"/>
      <c r="U54" s="91">
        <f>U49+U52</f>
        <v>53242890</v>
      </c>
      <c r="W54" s="91"/>
      <c r="X54" s="91">
        <f>X49+X52</f>
        <v>48593662</v>
      </c>
      <c r="Y54" s="91"/>
      <c r="Z54" s="91">
        <f>Z49+Z52</f>
        <v>72620831</v>
      </c>
      <c r="AA54" s="91"/>
      <c r="AB54" s="91">
        <f>AB49+AB52</f>
        <v>92727709</v>
      </c>
      <c r="AC54" s="91"/>
      <c r="AD54" s="91">
        <f>AD49+AD52</f>
        <v>113980442</v>
      </c>
      <c r="AE54" s="91"/>
      <c r="AF54" s="91">
        <f>AF49+AF52</f>
        <v>86008404</v>
      </c>
      <c r="AG54" s="91"/>
      <c r="AH54" s="91">
        <f>AH49+AH52</f>
        <v>63177029</v>
      </c>
      <c r="AI54" s="91"/>
      <c r="AJ54" s="91">
        <f>AJ49+AJ52</f>
        <v>46767129</v>
      </c>
      <c r="AK54" s="111"/>
      <c r="AL54" s="103">
        <f>AL49+AL52</f>
        <v>32428805.899999999</v>
      </c>
    </row>
    <row r="55" spans="3:38" ht="25.15" customHeight="1" x14ac:dyDescent="0.3">
      <c r="C55" s="70"/>
      <c r="D55" s="81"/>
      <c r="E55" s="67"/>
      <c r="F55" s="67"/>
      <c r="G55" s="78"/>
      <c r="H55" s="67"/>
      <c r="I55" s="67"/>
      <c r="J55" s="67"/>
      <c r="K55" s="67"/>
      <c r="L55" s="67"/>
      <c r="M55" s="78"/>
      <c r="N55" s="78"/>
      <c r="O55" s="78"/>
      <c r="P55" s="95"/>
      <c r="Q55" s="95"/>
      <c r="R55" s="95"/>
      <c r="S55" s="67"/>
      <c r="T55" s="95"/>
      <c r="U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111"/>
      <c r="AL55" s="96"/>
    </row>
    <row r="56" spans="3:38" ht="13.5" customHeight="1" x14ac:dyDescent="0.3">
      <c r="C56" s="112"/>
      <c r="D56" s="93"/>
      <c r="E56" s="67"/>
      <c r="F56" s="67"/>
      <c r="G56" s="78"/>
      <c r="H56" s="67"/>
      <c r="I56" s="67"/>
      <c r="J56" s="67"/>
      <c r="K56" s="67"/>
      <c r="L56" s="67"/>
      <c r="M56" s="78"/>
      <c r="N56" s="78"/>
      <c r="O56" s="78"/>
      <c r="P56" s="95"/>
      <c r="Q56" s="95"/>
      <c r="R56" s="95"/>
      <c r="S56" s="67"/>
      <c r="T56" s="95"/>
      <c r="U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111"/>
      <c r="AL56" s="96"/>
    </row>
    <row r="57" spans="3:38" ht="19.5" x14ac:dyDescent="0.3">
      <c r="C57" s="97" t="s">
        <v>24</v>
      </c>
      <c r="D57" s="93"/>
      <c r="E57" s="67"/>
      <c r="F57" s="67"/>
      <c r="G57" s="78"/>
      <c r="H57" s="67"/>
      <c r="I57" s="67"/>
      <c r="J57" s="67"/>
      <c r="K57" s="67"/>
      <c r="L57" s="67"/>
      <c r="M57" s="78"/>
      <c r="N57" s="78"/>
      <c r="O57" s="78"/>
      <c r="P57" s="95"/>
      <c r="Q57" s="95"/>
      <c r="R57" s="95"/>
      <c r="S57" s="67"/>
      <c r="T57" s="95"/>
      <c r="U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67"/>
      <c r="AL57" s="96"/>
    </row>
    <row r="58" spans="3:38" ht="16.5" customHeight="1" x14ac:dyDescent="0.3">
      <c r="C58" s="114"/>
      <c r="E58" s="67"/>
      <c r="F58" s="67"/>
      <c r="G58" s="78"/>
      <c r="H58" s="98"/>
      <c r="I58" s="98"/>
      <c r="J58" s="98"/>
      <c r="K58" s="98"/>
      <c r="L58" s="98"/>
      <c r="M58" s="98"/>
      <c r="N58" s="98"/>
      <c r="O58" s="98"/>
      <c r="P58" s="95"/>
      <c r="Q58" s="95"/>
      <c r="R58" s="95"/>
      <c r="S58" s="67"/>
      <c r="T58" s="95"/>
      <c r="U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67"/>
      <c r="AL58" s="96"/>
    </row>
    <row r="59" spans="3:38" ht="16.5" customHeight="1" x14ac:dyDescent="0.3">
      <c r="C59" s="114"/>
      <c r="D59" s="93" t="s">
        <v>37</v>
      </c>
      <c r="E59" s="67"/>
      <c r="F59" s="67"/>
      <c r="G59" s="78">
        <f t="shared" ref="G59:G62" si="3">SUM(I59:AL59)</f>
        <v>1594</v>
      </c>
      <c r="H59" s="98"/>
      <c r="I59" s="98">
        <v>589</v>
      </c>
      <c r="J59" s="98"/>
      <c r="K59" s="98"/>
      <c r="L59" s="98"/>
      <c r="M59" s="98"/>
      <c r="N59" s="98"/>
      <c r="O59" s="98"/>
      <c r="P59" s="95"/>
      <c r="Q59" s="95"/>
      <c r="R59" s="95"/>
      <c r="S59" s="67"/>
      <c r="T59" s="95"/>
      <c r="U59" s="95"/>
      <c r="W59" s="95"/>
      <c r="X59" s="95">
        <v>1005</v>
      </c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67"/>
      <c r="AL59" s="96"/>
    </row>
    <row r="60" spans="3:38" ht="19.5" x14ac:dyDescent="0.3">
      <c r="C60" s="114"/>
      <c r="D60" s="93" t="s">
        <v>5</v>
      </c>
      <c r="E60" s="93"/>
      <c r="F60" s="93"/>
      <c r="G60" s="78">
        <f t="shared" si="3"/>
        <v>39205835</v>
      </c>
      <c r="H60" s="98"/>
      <c r="I60" s="98">
        <f>3347146</f>
        <v>3347146</v>
      </c>
      <c r="J60" s="98"/>
      <c r="K60" s="98">
        <v>3497747</v>
      </c>
      <c r="L60" s="98"/>
      <c r="M60" s="98">
        <v>289693</v>
      </c>
      <c r="N60" s="98"/>
      <c r="O60" s="98">
        <v>2888069</v>
      </c>
      <c r="P60" s="95"/>
      <c r="Q60" s="95"/>
      <c r="R60" s="95"/>
      <c r="S60" s="67"/>
      <c r="T60" s="95"/>
      <c r="U60" s="95">
        <v>6571006</v>
      </c>
      <c r="W60" s="95"/>
      <c r="X60" s="95">
        <v>5838771</v>
      </c>
      <c r="Y60" s="95"/>
      <c r="Z60" s="95">
        <v>3599700</v>
      </c>
      <c r="AA60" s="95"/>
      <c r="AB60" s="95">
        <v>4261220</v>
      </c>
      <c r="AC60" s="95"/>
      <c r="AD60" s="109">
        <v>-264</v>
      </c>
      <c r="AE60" s="95"/>
      <c r="AF60" s="95">
        <v>7262954</v>
      </c>
      <c r="AG60" s="95"/>
      <c r="AH60" s="95"/>
      <c r="AI60" s="95"/>
      <c r="AJ60" s="95">
        <v>900920</v>
      </c>
      <c r="AK60" s="67"/>
      <c r="AL60" s="96">
        <v>748873</v>
      </c>
    </row>
    <row r="61" spans="3:38" ht="19.5" x14ac:dyDescent="0.3">
      <c r="C61" s="114"/>
      <c r="D61" s="93" t="s">
        <v>70</v>
      </c>
      <c r="E61" s="93"/>
      <c r="F61" s="93"/>
      <c r="G61" s="78">
        <f t="shared" si="3"/>
        <v>600228</v>
      </c>
      <c r="H61" s="98"/>
      <c r="I61" s="98"/>
      <c r="J61" s="98"/>
      <c r="K61" s="98"/>
      <c r="L61" s="98"/>
      <c r="M61" s="98"/>
      <c r="N61" s="98"/>
      <c r="O61" s="98"/>
      <c r="P61" s="95"/>
      <c r="Q61" s="95"/>
      <c r="R61" s="95"/>
      <c r="S61" s="67"/>
      <c r="T61" s="95"/>
      <c r="U61" s="95">
        <v>600228</v>
      </c>
      <c r="W61" s="95"/>
      <c r="X61" s="95"/>
      <c r="Y61" s="95"/>
      <c r="Z61" s="95"/>
      <c r="AA61" s="95"/>
      <c r="AB61" s="95"/>
      <c r="AC61" s="95"/>
      <c r="AD61" s="109"/>
      <c r="AE61" s="95"/>
      <c r="AF61" s="95"/>
      <c r="AG61" s="95"/>
      <c r="AH61" s="95"/>
      <c r="AI61" s="95"/>
      <c r="AJ61" s="95"/>
      <c r="AK61" s="67"/>
      <c r="AL61" s="96"/>
    </row>
    <row r="62" spans="3:38" ht="19.5" x14ac:dyDescent="0.3">
      <c r="C62" s="114"/>
      <c r="D62" s="81" t="s">
        <v>64</v>
      </c>
      <c r="E62" s="93"/>
      <c r="F62" s="93"/>
      <c r="G62" s="82">
        <f t="shared" si="3"/>
        <v>6705002</v>
      </c>
      <c r="H62" s="98"/>
      <c r="I62" s="101">
        <v>220732</v>
      </c>
      <c r="J62" s="98"/>
      <c r="K62" s="101">
        <v>163048</v>
      </c>
      <c r="L62" s="98"/>
      <c r="M62" s="101">
        <v>49315</v>
      </c>
      <c r="N62" s="98"/>
      <c r="O62" s="101">
        <v>157032</v>
      </c>
      <c r="P62" s="67"/>
      <c r="Q62" s="67"/>
      <c r="R62" s="83">
        <v>4882997</v>
      </c>
      <c r="S62" s="67"/>
      <c r="T62" s="67"/>
      <c r="U62" s="83">
        <v>265561</v>
      </c>
      <c r="W62" s="67"/>
      <c r="X62" s="83">
        <v>309818</v>
      </c>
      <c r="Y62" s="67"/>
      <c r="Z62" s="83">
        <v>380791</v>
      </c>
      <c r="AA62" s="67"/>
      <c r="AB62" s="83">
        <v>267817</v>
      </c>
      <c r="AC62" s="67"/>
      <c r="AD62" s="115"/>
      <c r="AE62" s="67"/>
      <c r="AF62" s="116">
        <v>7891</v>
      </c>
      <c r="AG62" s="67"/>
      <c r="AH62" s="83"/>
      <c r="AI62" s="67"/>
      <c r="AJ62" s="83"/>
      <c r="AK62" s="67"/>
      <c r="AL62" s="84"/>
    </row>
    <row r="63" spans="3:38" s="85" customFormat="1" ht="18.75" customHeight="1" x14ac:dyDescent="0.3">
      <c r="C63" s="117"/>
      <c r="D63" s="88" t="s">
        <v>26</v>
      </c>
      <c r="E63" s="87"/>
      <c r="F63" s="87"/>
      <c r="G63" s="90">
        <f>SUM(G60:G62)</f>
        <v>46511065</v>
      </c>
      <c r="H63" s="90"/>
      <c r="I63" s="90">
        <f>SUM(I59:I62)</f>
        <v>3568467</v>
      </c>
      <c r="J63" s="90"/>
      <c r="K63" s="90">
        <f>SUM(K60:K62)</f>
        <v>3660795</v>
      </c>
      <c r="L63" s="90"/>
      <c r="M63" s="90">
        <f>SUM(M59:M62)</f>
        <v>339008</v>
      </c>
      <c r="N63" s="90"/>
      <c r="O63" s="90">
        <f>SUM(O59:O62)</f>
        <v>3045101</v>
      </c>
      <c r="P63" s="91"/>
      <c r="Q63" s="91"/>
      <c r="R63" s="90">
        <f>SUM(R59:R62)</f>
        <v>4882997</v>
      </c>
      <c r="S63" s="87"/>
      <c r="T63" s="91"/>
      <c r="U63" s="90">
        <f>SUM(U59:U62)</f>
        <v>7436795</v>
      </c>
      <c r="W63" s="91"/>
      <c r="X63" s="90">
        <f>SUM(X59:X62)</f>
        <v>6149594</v>
      </c>
      <c r="Y63" s="91"/>
      <c r="Z63" s="90">
        <f>SUM(Z59:Z62)</f>
        <v>3980491</v>
      </c>
      <c r="AA63" s="91"/>
      <c r="AB63" s="90">
        <f>SUM(AB59:AB62)</f>
        <v>4529037</v>
      </c>
      <c r="AC63" s="91"/>
      <c r="AD63" s="109">
        <f>SUM(AD59:AD62)</f>
        <v>-264</v>
      </c>
      <c r="AE63" s="91"/>
      <c r="AF63" s="90">
        <f>SUM(AF59:AF62)</f>
        <v>7270845</v>
      </c>
      <c r="AG63" s="91"/>
      <c r="AH63" s="90">
        <f>SUM(AH59:AH62)</f>
        <v>0</v>
      </c>
      <c r="AI63" s="91"/>
      <c r="AJ63" s="90">
        <f>SUM(AJ59:AJ62)</f>
        <v>900920</v>
      </c>
      <c r="AK63" s="87"/>
      <c r="AL63" s="118">
        <f>SUM(AL59:AL62)</f>
        <v>748873</v>
      </c>
    </row>
    <row r="64" spans="3:38" ht="18.75" customHeight="1" x14ac:dyDescent="0.3">
      <c r="C64" s="114"/>
      <c r="D64" s="93"/>
      <c r="E64" s="67"/>
      <c r="F64" s="67"/>
      <c r="G64" s="67"/>
      <c r="H64" s="67"/>
      <c r="I64" s="67"/>
      <c r="J64" s="67"/>
      <c r="K64" s="67"/>
      <c r="L64" s="67"/>
      <c r="M64" s="78" t="s">
        <v>71</v>
      </c>
      <c r="N64" s="78"/>
      <c r="O64" s="78"/>
      <c r="P64" s="95"/>
      <c r="Q64" s="95"/>
      <c r="R64" s="95"/>
      <c r="S64" s="67"/>
      <c r="T64" s="95"/>
      <c r="U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67"/>
      <c r="AL64" s="96"/>
    </row>
    <row r="65" spans="3:38" ht="19.5" x14ac:dyDescent="0.3">
      <c r="C65" s="97" t="s">
        <v>27</v>
      </c>
      <c r="D65" s="93"/>
      <c r="E65" s="67"/>
      <c r="F65" s="67"/>
      <c r="G65" s="67"/>
      <c r="H65" s="67"/>
      <c r="I65" s="67"/>
      <c r="J65" s="67"/>
      <c r="K65" s="67"/>
      <c r="L65" s="67"/>
      <c r="M65" s="78"/>
      <c r="N65" s="78"/>
      <c r="O65" s="78"/>
      <c r="P65" s="95"/>
      <c r="Q65" s="95"/>
      <c r="R65" s="95"/>
      <c r="S65" s="67"/>
      <c r="T65" s="95"/>
      <c r="U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67"/>
      <c r="AL65" s="96"/>
    </row>
    <row r="66" spans="3:38" ht="3.75" customHeight="1" x14ac:dyDescent="0.3">
      <c r="C66" s="114"/>
      <c r="D66" s="93"/>
      <c r="E66" s="67"/>
      <c r="F66" s="67"/>
      <c r="G66" s="67"/>
      <c r="H66" s="67"/>
      <c r="I66" s="67"/>
      <c r="J66" s="67"/>
      <c r="K66" s="67"/>
      <c r="L66" s="67"/>
      <c r="M66" s="78"/>
      <c r="N66" s="78"/>
      <c r="O66" s="78"/>
      <c r="P66" s="95"/>
      <c r="Q66" s="95"/>
      <c r="R66" s="95"/>
      <c r="S66" s="67"/>
      <c r="T66" s="95"/>
      <c r="U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67"/>
      <c r="AL66" s="96"/>
    </row>
    <row r="67" spans="3:38" ht="19.5" x14ac:dyDescent="0.3">
      <c r="C67" s="114"/>
      <c r="D67" s="93" t="s">
        <v>28</v>
      </c>
      <c r="E67" s="67"/>
      <c r="F67" s="67"/>
      <c r="G67" s="78">
        <f t="shared" ref="G67:G72" si="4">SUM(I67:AL67)</f>
        <v>7161</v>
      </c>
      <c r="H67" s="98"/>
      <c r="I67" s="98"/>
      <c r="J67" s="98"/>
      <c r="K67" s="98"/>
      <c r="L67" s="98"/>
      <c r="M67" s="98"/>
      <c r="N67" s="98"/>
      <c r="O67" s="98"/>
      <c r="P67" s="95"/>
      <c r="Q67" s="95"/>
      <c r="R67" s="95"/>
      <c r="S67" s="67"/>
      <c r="T67" s="95"/>
      <c r="U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>
        <v>5284</v>
      </c>
      <c r="AK67" s="67"/>
      <c r="AL67" s="96">
        <v>1877</v>
      </c>
    </row>
    <row r="68" spans="3:38" ht="18" customHeight="1" x14ac:dyDescent="0.3">
      <c r="C68" s="114"/>
      <c r="D68" s="81" t="s">
        <v>11</v>
      </c>
      <c r="E68" s="67"/>
      <c r="F68" s="67"/>
      <c r="G68" s="78">
        <f t="shared" si="4"/>
        <v>8763341</v>
      </c>
      <c r="H68" s="98"/>
      <c r="I68" s="98">
        <v>1919030</v>
      </c>
      <c r="J68" s="98"/>
      <c r="K68" s="98">
        <v>2202260</v>
      </c>
      <c r="L68" s="98"/>
      <c r="M68" s="98">
        <v>724864</v>
      </c>
      <c r="N68" s="98"/>
      <c r="O68" s="98">
        <v>327385</v>
      </c>
      <c r="P68" s="95"/>
      <c r="Q68" s="95"/>
      <c r="R68" s="95">
        <v>763795</v>
      </c>
      <c r="S68" s="67"/>
      <c r="T68" s="95"/>
      <c r="U68" s="95">
        <v>1214395</v>
      </c>
      <c r="W68" s="95"/>
      <c r="X68" s="95">
        <v>576916</v>
      </c>
      <c r="Y68" s="95"/>
      <c r="Z68" s="95">
        <v>148960</v>
      </c>
      <c r="AA68" s="95"/>
      <c r="AB68" s="95">
        <v>161436</v>
      </c>
      <c r="AC68" s="95"/>
      <c r="AD68" s="95">
        <v>107946</v>
      </c>
      <c r="AE68" s="95"/>
      <c r="AF68" s="95">
        <v>228013</v>
      </c>
      <c r="AG68" s="95"/>
      <c r="AH68" s="95">
        <v>162599</v>
      </c>
      <c r="AI68" s="95"/>
      <c r="AJ68" s="95">
        <v>57239</v>
      </c>
      <c r="AK68" s="67"/>
      <c r="AL68" s="96">
        <v>168503</v>
      </c>
    </row>
    <row r="69" spans="3:38" ht="18" customHeight="1" x14ac:dyDescent="0.3">
      <c r="C69" s="114"/>
      <c r="D69" s="81" t="s">
        <v>41</v>
      </c>
      <c r="E69" s="67"/>
      <c r="F69" s="67"/>
      <c r="G69" s="78">
        <f t="shared" si="4"/>
        <v>894485.3</v>
      </c>
      <c r="H69" s="98"/>
      <c r="I69" s="98"/>
      <c r="J69" s="98"/>
      <c r="K69" s="98"/>
      <c r="L69" s="98"/>
      <c r="M69" s="98">
        <v>3211</v>
      </c>
      <c r="N69" s="98"/>
      <c r="O69" s="98"/>
      <c r="P69" s="95"/>
      <c r="Q69" s="95"/>
      <c r="R69" s="95"/>
      <c r="S69" s="67"/>
      <c r="T69" s="95"/>
      <c r="U69" s="95"/>
      <c r="W69" s="95"/>
      <c r="X69" s="95"/>
      <c r="Y69" s="95"/>
      <c r="Z69" s="95"/>
      <c r="AA69" s="95"/>
      <c r="AB69" s="95"/>
      <c r="AC69" s="95"/>
      <c r="AD69" s="95"/>
      <c r="AE69" s="95"/>
      <c r="AF69" s="95">
        <v>726295</v>
      </c>
      <c r="AG69" s="95"/>
      <c r="AH69" s="95"/>
      <c r="AI69" s="95"/>
      <c r="AJ69" s="95">
        <v>90092</v>
      </c>
      <c r="AK69" s="67"/>
      <c r="AL69" s="96">
        <v>74887.3</v>
      </c>
    </row>
    <row r="70" spans="3:38" ht="18" customHeight="1" x14ac:dyDescent="0.3">
      <c r="C70" s="114"/>
      <c r="D70" s="81" t="s">
        <v>29</v>
      </c>
      <c r="E70" s="67"/>
      <c r="F70" s="67"/>
      <c r="G70" s="78">
        <f t="shared" si="4"/>
        <v>38578083</v>
      </c>
      <c r="H70" s="98"/>
      <c r="I70" s="98">
        <v>4641302</v>
      </c>
      <c r="J70" s="98"/>
      <c r="K70" s="98">
        <v>3248205</v>
      </c>
      <c r="L70" s="98"/>
      <c r="M70" s="98">
        <v>2760846</v>
      </c>
      <c r="N70" s="98"/>
      <c r="O70" s="98">
        <v>7437535</v>
      </c>
      <c r="P70" s="95"/>
      <c r="Q70" s="95"/>
      <c r="R70" s="95">
        <v>3380323</v>
      </c>
      <c r="S70" s="67"/>
      <c r="T70" s="95"/>
      <c r="U70" s="95">
        <v>2082327</v>
      </c>
      <c r="W70" s="95"/>
      <c r="X70" s="95">
        <v>3127872</v>
      </c>
      <c r="Y70" s="95"/>
      <c r="Z70" s="95">
        <v>922384</v>
      </c>
      <c r="AA70" s="95"/>
      <c r="AB70" s="95">
        <v>5757834</v>
      </c>
      <c r="AC70" s="95"/>
      <c r="AD70" s="95">
        <v>1980200</v>
      </c>
      <c r="AE70" s="95"/>
      <c r="AF70" s="95">
        <v>1102215</v>
      </c>
      <c r="AG70" s="95"/>
      <c r="AH70" s="95">
        <v>1241511</v>
      </c>
      <c r="AI70" s="95"/>
      <c r="AJ70" s="95">
        <v>768977</v>
      </c>
      <c r="AK70" s="67"/>
      <c r="AL70" s="96">
        <v>126552</v>
      </c>
    </row>
    <row r="71" spans="3:38" ht="19.5" x14ac:dyDescent="0.3">
      <c r="C71" s="114"/>
      <c r="D71" s="93" t="s">
        <v>13</v>
      </c>
      <c r="E71" s="67"/>
      <c r="F71" s="67"/>
      <c r="G71" s="82">
        <f t="shared" si="4"/>
        <v>293901</v>
      </c>
      <c r="H71" s="98"/>
      <c r="I71" s="101">
        <v>5919</v>
      </c>
      <c r="J71" s="98"/>
      <c r="K71" s="101"/>
      <c r="L71" s="98"/>
      <c r="M71" s="101"/>
      <c r="N71" s="98"/>
      <c r="O71" s="101"/>
      <c r="P71" s="95"/>
      <c r="Q71" s="95"/>
      <c r="R71" s="83">
        <v>154091</v>
      </c>
      <c r="S71" s="67"/>
      <c r="T71" s="95"/>
      <c r="U71" s="95"/>
      <c r="W71" s="95"/>
      <c r="X71" s="95"/>
      <c r="Y71" s="95"/>
      <c r="Z71" s="95"/>
      <c r="AA71" s="95"/>
      <c r="AB71" s="95">
        <v>96542</v>
      </c>
      <c r="AC71" s="95"/>
      <c r="AD71" s="95"/>
      <c r="AE71" s="95"/>
      <c r="AF71" s="95">
        <v>36734</v>
      </c>
      <c r="AG71" s="95"/>
      <c r="AH71" s="95"/>
      <c r="AI71" s="95"/>
      <c r="AJ71" s="95"/>
      <c r="AK71" s="67"/>
      <c r="AL71" s="96">
        <v>615</v>
      </c>
    </row>
    <row r="72" spans="3:38" s="85" customFormat="1" ht="19.5" x14ac:dyDescent="0.3">
      <c r="C72" s="86"/>
      <c r="E72" s="88" t="s">
        <v>30</v>
      </c>
      <c r="F72" s="88"/>
      <c r="G72" s="78">
        <f t="shared" si="4"/>
        <v>48536971.299999997</v>
      </c>
      <c r="H72" s="91"/>
      <c r="I72" s="91">
        <f>SUM(I67:I71)</f>
        <v>6566251</v>
      </c>
      <c r="J72" s="91"/>
      <c r="K72" s="91">
        <f>SUM(K67:K71)</f>
        <v>5450465</v>
      </c>
      <c r="L72" s="91"/>
      <c r="M72" s="91">
        <f>SUM(M67:M71)</f>
        <v>3488921</v>
      </c>
      <c r="N72" s="91"/>
      <c r="O72" s="91">
        <f>SUM(O67:O71)</f>
        <v>7764920</v>
      </c>
      <c r="P72" s="91"/>
      <c r="Q72" s="91"/>
      <c r="R72" s="91">
        <f>SUM(R67:R71)</f>
        <v>4298209</v>
      </c>
      <c r="S72" s="87"/>
      <c r="T72" s="91"/>
      <c r="U72" s="119">
        <f>SUM(U67:U71)</f>
        <v>3296722</v>
      </c>
      <c r="W72" s="91"/>
      <c r="X72" s="119">
        <f>SUM(X67:X71)</f>
        <v>3704788</v>
      </c>
      <c r="Y72" s="91"/>
      <c r="Z72" s="119">
        <f>SUM(Z67:Z71)</f>
        <v>1071344</v>
      </c>
      <c r="AA72" s="91"/>
      <c r="AB72" s="119">
        <f>SUM(AB67:AB71)</f>
        <v>6015812</v>
      </c>
      <c r="AC72" s="91"/>
      <c r="AD72" s="119">
        <f>SUM(AD67:AD71)</f>
        <v>2088146</v>
      </c>
      <c r="AE72" s="91"/>
      <c r="AF72" s="119">
        <f>SUM(AF67:AF71)</f>
        <v>2093257</v>
      </c>
      <c r="AG72" s="91"/>
      <c r="AH72" s="119">
        <f>SUM(AH67:AH71)</f>
        <v>1404110</v>
      </c>
      <c r="AI72" s="91"/>
      <c r="AJ72" s="119">
        <f>SUM(AJ67:AJ71)</f>
        <v>921592</v>
      </c>
      <c r="AK72" s="87"/>
      <c r="AL72" s="120">
        <f>SUM(AL67:AL71)</f>
        <v>372434.3</v>
      </c>
    </row>
    <row r="73" spans="3:38" ht="4.5" customHeight="1" x14ac:dyDescent="0.3">
      <c r="C73" s="70"/>
      <c r="D73" s="93"/>
      <c r="E73" s="67"/>
      <c r="F73" s="67"/>
      <c r="G73" s="67"/>
      <c r="H73" s="67"/>
      <c r="I73" s="67"/>
      <c r="J73" s="67"/>
      <c r="K73" s="67"/>
      <c r="L73" s="67"/>
      <c r="M73" s="78"/>
      <c r="N73" s="78"/>
      <c r="O73" s="78"/>
      <c r="P73" s="121"/>
      <c r="Q73" s="121"/>
      <c r="R73" s="121"/>
      <c r="S73" s="67"/>
      <c r="T73" s="121"/>
      <c r="U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67"/>
      <c r="AL73" s="122"/>
    </row>
    <row r="74" spans="3:38" ht="18.75" customHeight="1" x14ac:dyDescent="0.3">
      <c r="C74" s="70"/>
      <c r="D74" s="102" t="s">
        <v>72</v>
      </c>
      <c r="E74" s="67"/>
      <c r="F74" s="67"/>
      <c r="G74" s="105"/>
      <c r="H74" s="67"/>
      <c r="I74" s="105"/>
      <c r="J74" s="67"/>
      <c r="K74" s="105"/>
      <c r="L74" s="67"/>
      <c r="M74" s="82"/>
      <c r="N74" s="78"/>
      <c r="O74" s="82"/>
      <c r="P74" s="121"/>
      <c r="Q74" s="121"/>
      <c r="R74" s="123"/>
      <c r="S74" s="67"/>
      <c r="T74" s="121"/>
      <c r="U74" s="123"/>
      <c r="W74" s="121"/>
      <c r="X74" s="123"/>
      <c r="Y74" s="121"/>
      <c r="Z74" s="123"/>
      <c r="AA74" s="121"/>
      <c r="AB74" s="123"/>
      <c r="AC74" s="121"/>
      <c r="AD74" s="123"/>
      <c r="AE74" s="121"/>
      <c r="AF74" s="123"/>
      <c r="AG74" s="121"/>
      <c r="AH74" s="123"/>
      <c r="AI74" s="121"/>
      <c r="AJ74" s="123"/>
      <c r="AK74" s="67"/>
      <c r="AL74" s="124"/>
    </row>
    <row r="75" spans="3:38" s="85" customFormat="1" ht="18.75" customHeight="1" x14ac:dyDescent="0.3">
      <c r="C75" s="86"/>
      <c r="D75" s="125" t="s">
        <v>32</v>
      </c>
      <c r="E75" s="87"/>
      <c r="F75" s="87"/>
      <c r="G75" s="78">
        <f t="shared" ref="G75" si="5">SUM(I75:AL75)</f>
        <v>-2024312.3</v>
      </c>
      <c r="H75" s="109"/>
      <c r="I75" s="109">
        <f>I63-I72</f>
        <v>-2997784</v>
      </c>
      <c r="J75" s="109"/>
      <c r="K75" s="109">
        <f>K63-K72</f>
        <v>-1789670</v>
      </c>
      <c r="L75" s="109"/>
      <c r="M75" s="109">
        <f>M63-M72</f>
        <v>-3149913</v>
      </c>
      <c r="N75" s="91"/>
      <c r="O75" s="109">
        <f>O63-O72</f>
        <v>-4719819</v>
      </c>
      <c r="P75" s="126"/>
      <c r="Q75" s="126"/>
      <c r="R75" s="91">
        <f>R63-R72</f>
        <v>584788</v>
      </c>
      <c r="S75" s="87"/>
      <c r="T75" s="126"/>
      <c r="U75" s="91">
        <f>U63-U72</f>
        <v>4140073</v>
      </c>
      <c r="W75" s="126"/>
      <c r="X75" s="91">
        <f>X63-X72</f>
        <v>2444806</v>
      </c>
      <c r="Y75" s="126"/>
      <c r="Z75" s="91">
        <f>Z63-Z72</f>
        <v>2909147</v>
      </c>
      <c r="AA75" s="109"/>
      <c r="AB75" s="109">
        <f>AB63-AB72</f>
        <v>-1486775</v>
      </c>
      <c r="AC75" s="109"/>
      <c r="AD75" s="109">
        <f>AD63-AD72</f>
        <v>-2088410</v>
      </c>
      <c r="AE75" s="109"/>
      <c r="AF75" s="91">
        <f>AF63-AF72</f>
        <v>5177588</v>
      </c>
      <c r="AG75" s="109"/>
      <c r="AH75" s="109">
        <f>AH63-AH72</f>
        <v>-1404110</v>
      </c>
      <c r="AI75" s="109"/>
      <c r="AJ75" s="109">
        <f>AJ63-AJ72</f>
        <v>-20672</v>
      </c>
      <c r="AK75" s="87"/>
      <c r="AL75" s="103">
        <f>AL63-AL72</f>
        <v>376438.7</v>
      </c>
    </row>
    <row r="76" spans="3:38" ht="6.75" customHeight="1" x14ac:dyDescent="0.3">
      <c r="C76" s="70"/>
      <c r="D76" s="93"/>
      <c r="E76" s="67"/>
      <c r="F76" s="67"/>
      <c r="G76" s="67"/>
      <c r="H76" s="67"/>
      <c r="I76" s="67"/>
      <c r="J76" s="67"/>
      <c r="K76" s="67"/>
      <c r="L76" s="67"/>
      <c r="M76" s="78"/>
      <c r="N76" s="78"/>
      <c r="O76" s="78"/>
      <c r="P76" s="121"/>
      <c r="Q76" s="121"/>
      <c r="R76" s="121"/>
      <c r="S76" s="67"/>
      <c r="T76" s="121"/>
      <c r="U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67"/>
      <c r="AL76" s="122"/>
    </row>
    <row r="77" spans="3:38" ht="18.75" customHeight="1" x14ac:dyDescent="0.3">
      <c r="C77" s="114" t="s">
        <v>33</v>
      </c>
      <c r="D77" s="93"/>
      <c r="E77" s="67"/>
      <c r="F77" s="67"/>
      <c r="G77" s="67"/>
      <c r="H77" s="67"/>
      <c r="I77" s="67"/>
      <c r="J77" s="67"/>
      <c r="K77" s="67"/>
      <c r="L77" s="67"/>
      <c r="M77" s="78"/>
      <c r="N77" s="78"/>
      <c r="O77" s="78"/>
      <c r="P77" s="121"/>
      <c r="Q77" s="121"/>
      <c r="R77" s="121"/>
      <c r="S77" s="67"/>
      <c r="T77" s="121"/>
      <c r="U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67"/>
      <c r="AL77" s="122"/>
    </row>
    <row r="78" spans="3:38" ht="18.75" customHeight="1" x14ac:dyDescent="0.3">
      <c r="C78" s="70"/>
      <c r="D78" s="81" t="s">
        <v>73</v>
      </c>
      <c r="E78" s="67"/>
      <c r="F78" s="67"/>
      <c r="G78" s="67"/>
      <c r="H78" s="67"/>
      <c r="I78" s="105"/>
      <c r="J78" s="67"/>
      <c r="K78" s="105"/>
      <c r="L78" s="67"/>
      <c r="M78" s="78"/>
      <c r="N78" s="78"/>
      <c r="O78" s="78"/>
      <c r="P78" s="95"/>
      <c r="Q78" s="95"/>
      <c r="R78" s="95"/>
      <c r="S78" s="78"/>
      <c r="T78" s="95"/>
      <c r="U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67"/>
      <c r="AL78" s="96"/>
    </row>
    <row r="79" spans="3:38" ht="7.5" customHeight="1" x14ac:dyDescent="0.3">
      <c r="C79" s="70"/>
      <c r="D79" s="93"/>
      <c r="E79" s="67"/>
      <c r="F79" s="67"/>
      <c r="G79" s="105"/>
      <c r="H79" s="67"/>
      <c r="I79" s="67"/>
      <c r="J79" s="67"/>
      <c r="K79" s="67"/>
      <c r="L79" s="67"/>
      <c r="M79" s="82"/>
      <c r="N79" s="78"/>
      <c r="O79" s="82"/>
      <c r="P79" s="67"/>
      <c r="Q79" s="67"/>
      <c r="R79" s="105"/>
      <c r="S79" s="67"/>
      <c r="T79" s="67"/>
      <c r="U79" s="105"/>
      <c r="W79" s="67"/>
      <c r="X79" s="105"/>
      <c r="Y79" s="67"/>
      <c r="Z79" s="105"/>
      <c r="AA79" s="67"/>
      <c r="AB79" s="105"/>
      <c r="AC79" s="67"/>
      <c r="AD79" s="105"/>
      <c r="AE79" s="67"/>
      <c r="AF79" s="105"/>
      <c r="AG79" s="67"/>
      <c r="AH79" s="105"/>
      <c r="AI79" s="67"/>
      <c r="AJ79" s="105"/>
      <c r="AK79" s="67"/>
      <c r="AL79" s="127"/>
    </row>
    <row r="80" spans="3:38" ht="18.75" customHeight="1" x14ac:dyDescent="0.3">
      <c r="C80" s="70"/>
      <c r="D80" s="107" t="s">
        <v>35</v>
      </c>
      <c r="E80" s="67"/>
      <c r="F80" s="67"/>
      <c r="G80" s="78">
        <f t="shared" ref="G80" si="6">SUM(I80:AL80)</f>
        <v>10632873.699999999</v>
      </c>
      <c r="H80" s="109"/>
      <c r="I80" s="109"/>
      <c r="J80" s="109"/>
      <c r="K80" s="109"/>
      <c r="L80" s="109"/>
      <c r="M80" s="91"/>
      <c r="N80" s="91"/>
      <c r="O80" s="91"/>
      <c r="P80" s="121"/>
      <c r="Q80" s="121"/>
      <c r="R80" s="95">
        <f>R75+R78</f>
        <v>584788</v>
      </c>
      <c r="S80" s="67"/>
      <c r="T80" s="121"/>
      <c r="U80" s="95">
        <f>U75+U78</f>
        <v>4140073</v>
      </c>
      <c r="W80" s="121"/>
      <c r="X80" s="95">
        <f>X75+X78</f>
        <v>2444806</v>
      </c>
      <c r="Y80" s="121"/>
      <c r="Z80" s="95">
        <f>Z75+Z78</f>
        <v>2909147</v>
      </c>
      <c r="AA80" s="121"/>
      <c r="AB80" s="109">
        <f>AB75+AB78</f>
        <v>-1486775</v>
      </c>
      <c r="AC80" s="121"/>
      <c r="AD80" s="109">
        <f>AD75+AD78</f>
        <v>-2088410</v>
      </c>
      <c r="AE80" s="121"/>
      <c r="AF80" s="95">
        <f>AF75+AF78</f>
        <v>5177588</v>
      </c>
      <c r="AG80" s="121"/>
      <c r="AH80" s="109">
        <f>AH75+AH78</f>
        <v>-1404110</v>
      </c>
      <c r="AI80" s="121"/>
      <c r="AJ80" s="109">
        <f>AJ75+AJ78</f>
        <v>-20672</v>
      </c>
      <c r="AK80" s="67"/>
      <c r="AL80" s="96">
        <f>AL75+AL78</f>
        <v>376438.7</v>
      </c>
    </row>
    <row r="81" spans="3:38" ht="7.5" customHeight="1" x14ac:dyDescent="0.3">
      <c r="C81" s="70"/>
      <c r="D81" s="107"/>
      <c r="E81" s="67"/>
      <c r="F81" s="67"/>
      <c r="G81" s="121"/>
      <c r="H81" s="121"/>
      <c r="I81" s="121"/>
      <c r="J81" s="121"/>
      <c r="K81" s="121"/>
      <c r="L81" s="121"/>
      <c r="M81" s="95"/>
      <c r="N81" s="95"/>
      <c r="O81" s="95"/>
      <c r="P81" s="121"/>
      <c r="Q81" s="121"/>
      <c r="R81" s="121"/>
      <c r="S81" s="67"/>
      <c r="T81" s="121"/>
      <c r="U81" s="12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67"/>
      <c r="AL81" s="122"/>
    </row>
    <row r="82" spans="3:38" ht="7.5" customHeight="1" x14ac:dyDescent="0.3">
      <c r="C82" s="70"/>
      <c r="D82" s="88"/>
      <c r="E82" s="67"/>
      <c r="F82" s="67"/>
      <c r="G82" s="67"/>
      <c r="H82" s="67"/>
      <c r="I82" s="67"/>
      <c r="J82" s="67"/>
      <c r="K82" s="67"/>
      <c r="L82" s="67"/>
      <c r="M82" s="78"/>
      <c r="N82" s="78"/>
      <c r="O82" s="78"/>
      <c r="P82" s="121"/>
      <c r="Q82" s="121"/>
      <c r="R82" s="121"/>
      <c r="S82" s="121"/>
      <c r="T82" s="121"/>
      <c r="U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67"/>
      <c r="AK82" s="67"/>
      <c r="AL82" s="76"/>
    </row>
    <row r="83" spans="3:38" ht="7.5" customHeight="1" x14ac:dyDescent="0.3">
      <c r="C83" s="70"/>
      <c r="D83" s="93"/>
      <c r="E83" s="67"/>
      <c r="F83" s="67"/>
      <c r="G83" s="181"/>
      <c r="H83" s="67"/>
      <c r="I83" s="67"/>
      <c r="J83" s="67"/>
      <c r="K83" s="67"/>
      <c r="L83" s="67"/>
      <c r="M83" s="78"/>
      <c r="N83" s="78"/>
      <c r="O83" s="78"/>
      <c r="P83" s="121"/>
      <c r="Q83" s="121"/>
      <c r="R83" s="121"/>
      <c r="S83" s="121"/>
      <c r="T83" s="121"/>
      <c r="U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67"/>
      <c r="AL83" s="122"/>
    </row>
    <row r="84" spans="3:38" s="85" customFormat="1" ht="20.25" thickBot="1" x14ac:dyDescent="0.35">
      <c r="C84" s="86"/>
      <c r="D84" s="128" t="s">
        <v>36</v>
      </c>
      <c r="E84" s="87"/>
      <c r="F84" s="111" t="s">
        <v>6</v>
      </c>
      <c r="G84" s="229">
        <f t="shared" ref="G84" si="7">SUM(I84:AL84)</f>
        <v>613856682.60000002</v>
      </c>
      <c r="H84" s="91" t="s">
        <v>6</v>
      </c>
      <c r="I84" s="129">
        <f>+I54+I75</f>
        <v>5766517</v>
      </c>
      <c r="J84" s="91" t="s">
        <v>6</v>
      </c>
      <c r="K84" s="129">
        <f>+K54+K75</f>
        <v>5126006</v>
      </c>
      <c r="L84" s="91" t="s">
        <v>6</v>
      </c>
      <c r="M84" s="129">
        <f>+M54+M75</f>
        <v>-12181522</v>
      </c>
      <c r="N84" s="91" t="s">
        <v>6</v>
      </c>
      <c r="O84" s="129">
        <f>+O54+O75</f>
        <v>-48580873</v>
      </c>
      <c r="P84" s="111" t="s">
        <v>6</v>
      </c>
      <c r="Q84" s="111"/>
      <c r="R84" s="129">
        <f>+R54+R75</f>
        <v>44131567</v>
      </c>
      <c r="S84" s="130"/>
      <c r="T84" s="111" t="s">
        <v>6</v>
      </c>
      <c r="U84" s="129">
        <f>+U54+U75</f>
        <v>57382963</v>
      </c>
      <c r="W84" s="111" t="s">
        <v>6</v>
      </c>
      <c r="X84" s="129">
        <f>+X54+X75</f>
        <v>51038468</v>
      </c>
      <c r="Y84" s="111" t="s">
        <v>6</v>
      </c>
      <c r="Z84" s="129">
        <f>+Z54+Z75</f>
        <v>75529978</v>
      </c>
      <c r="AA84" s="111" t="s">
        <v>6</v>
      </c>
      <c r="AB84" s="129">
        <f>+AB54+AB75</f>
        <v>91240934</v>
      </c>
      <c r="AC84" s="111" t="s">
        <v>6</v>
      </c>
      <c r="AD84" s="129">
        <f>+AD54+AD75</f>
        <v>111892032</v>
      </c>
      <c r="AE84" s="111" t="s">
        <v>6</v>
      </c>
      <c r="AF84" s="129">
        <f>+AF54+AF75</f>
        <v>91185992</v>
      </c>
      <c r="AG84" s="111" t="s">
        <v>6</v>
      </c>
      <c r="AH84" s="129">
        <f>+AH54+AH75</f>
        <v>61772919</v>
      </c>
      <c r="AI84" s="111" t="s">
        <v>6</v>
      </c>
      <c r="AJ84" s="129">
        <f>+AJ54+AJ75</f>
        <v>46746457</v>
      </c>
      <c r="AK84" s="111" t="s">
        <v>6</v>
      </c>
      <c r="AL84" s="131">
        <f>+AL54+AL75</f>
        <v>32805244.599999998</v>
      </c>
    </row>
    <row r="85" spans="3:38" ht="14.25" customHeight="1" thickTop="1" x14ac:dyDescent="0.3">
      <c r="C85" s="132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33"/>
      <c r="S85" s="105"/>
      <c r="T85" s="105"/>
      <c r="U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27"/>
    </row>
    <row r="86" spans="3:38" ht="14.25" customHeight="1" x14ac:dyDescent="0.3"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W86" s="67"/>
      <c r="X86" s="67"/>
      <c r="Y86" s="67"/>
      <c r="Z86" s="65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</row>
    <row r="87" spans="3:38" ht="22.5" x14ac:dyDescent="0.35"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W87" s="134"/>
      <c r="X87" s="134"/>
      <c r="Y87" s="134"/>
      <c r="Z87" s="91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</row>
    <row r="88" spans="3:38" ht="19.5" x14ac:dyDescent="0.3">
      <c r="AL88" s="95"/>
    </row>
    <row r="91" spans="3:38" ht="19.5" x14ac:dyDescent="0.3">
      <c r="AL91" s="91"/>
    </row>
  </sheetData>
  <pageMargins left="0.7" right="0.7" top="0.75" bottom="0.75" header="0.3" footer="0.3"/>
  <ignoredErrors>
    <ignoredError sqref="I84:AL84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4"/>
  <sheetViews>
    <sheetView workbookViewId="0">
      <selection activeCell="C15" sqref="C15"/>
    </sheetView>
  </sheetViews>
  <sheetFormatPr baseColWidth="10" defaultColWidth="16.28515625" defaultRowHeight="15" x14ac:dyDescent="0.25"/>
  <cols>
    <col min="1" max="1" width="35.7109375" customWidth="1"/>
    <col min="2" max="2" width="14.5703125" customWidth="1"/>
    <col min="3" max="3" width="13.85546875" customWidth="1"/>
    <col min="4" max="5" width="13.7109375" customWidth="1"/>
    <col min="6" max="7" width="13.42578125" customWidth="1"/>
    <col min="8" max="8" width="13.28515625" customWidth="1"/>
    <col min="9" max="9" width="13.42578125" customWidth="1"/>
  </cols>
  <sheetData>
    <row r="1" spans="1:15" s="50" customFormat="1" x14ac:dyDescent="0.25">
      <c r="A1" s="249" t="s">
        <v>88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5" s="50" customFormat="1" x14ac:dyDescent="0.25">
      <c r="A2" s="249" t="s">
        <v>89</v>
      </c>
      <c r="B2" s="249"/>
      <c r="C2" s="249"/>
      <c r="D2" s="249"/>
      <c r="E2" s="249"/>
      <c r="F2" s="249"/>
      <c r="G2" s="249"/>
      <c r="H2" s="249"/>
      <c r="I2" s="249"/>
      <c r="J2" s="249"/>
    </row>
    <row r="3" spans="1:15" x14ac:dyDescent="0.25">
      <c r="A3" s="250" t="s">
        <v>90</v>
      </c>
      <c r="B3" s="250"/>
      <c r="C3" s="250"/>
      <c r="D3" s="250"/>
      <c r="E3" s="250"/>
      <c r="F3" s="250"/>
      <c r="G3" s="250"/>
      <c r="H3" s="250"/>
      <c r="I3" s="250"/>
      <c r="J3" s="250"/>
    </row>
    <row r="4" spans="1:15" x14ac:dyDescent="0.25">
      <c r="A4" s="250" t="s">
        <v>91</v>
      </c>
      <c r="B4" s="250"/>
      <c r="C4" s="250"/>
      <c r="D4" s="250"/>
      <c r="E4" s="250"/>
      <c r="F4" s="250"/>
      <c r="G4" s="250"/>
      <c r="H4" s="250"/>
      <c r="I4" s="250"/>
      <c r="J4" s="250"/>
    </row>
    <row r="5" spans="1:15" x14ac:dyDescent="0.25">
      <c r="A5" s="250" t="s">
        <v>92</v>
      </c>
      <c r="B5" s="250"/>
      <c r="C5" s="250"/>
      <c r="D5" s="250"/>
      <c r="E5" s="250"/>
      <c r="F5" s="250"/>
      <c r="G5" s="250"/>
      <c r="H5" s="250"/>
      <c r="I5" s="250"/>
      <c r="J5" s="250"/>
    </row>
    <row r="7" spans="1:15" x14ac:dyDescent="0.25">
      <c r="B7" s="1">
        <v>2023</v>
      </c>
      <c r="C7" s="1">
        <v>2022</v>
      </c>
      <c r="D7" s="1">
        <v>2021</v>
      </c>
      <c r="E7" s="1">
        <v>2020</v>
      </c>
      <c r="F7" s="1">
        <v>2019</v>
      </c>
      <c r="G7" s="1">
        <v>2018</v>
      </c>
      <c r="H7" s="1">
        <v>2017</v>
      </c>
      <c r="I7" s="1">
        <v>2016</v>
      </c>
      <c r="J7" s="1">
        <v>2015</v>
      </c>
      <c r="K7" s="1">
        <v>2014</v>
      </c>
      <c r="L7" s="1">
        <v>2013</v>
      </c>
      <c r="M7" s="1">
        <v>2012</v>
      </c>
      <c r="N7" s="1">
        <v>2011</v>
      </c>
      <c r="O7" s="1">
        <v>2010</v>
      </c>
    </row>
    <row r="8" spans="1:15" ht="11.1" customHeight="1" x14ac:dyDescent="0.25"/>
    <row r="9" spans="1:15" x14ac:dyDescent="0.25">
      <c r="A9" s="195" t="s">
        <v>93</v>
      </c>
      <c r="B9" s="212" t="s">
        <v>94</v>
      </c>
      <c r="C9" s="2"/>
      <c r="D9" s="2"/>
      <c r="E9" s="2"/>
      <c r="F9" s="3"/>
      <c r="G9" s="3"/>
      <c r="H9" s="3"/>
      <c r="I9" s="3"/>
      <c r="J9" s="3"/>
    </row>
    <row r="10" spans="1:15" x14ac:dyDescent="0.25">
      <c r="A10" t="s">
        <v>95</v>
      </c>
      <c r="B10" s="4">
        <f>+'[1]RECAUDACION CUOTAS'!D28</f>
        <v>1341164999</v>
      </c>
      <c r="C10" s="4">
        <v>1250563467</v>
      </c>
      <c r="D10" s="4">
        <v>1314207693</v>
      </c>
      <c r="E10" s="4">
        <v>1110825348</v>
      </c>
      <c r="F10" s="4">
        <v>1259883196</v>
      </c>
      <c r="G10" s="4">
        <v>1305091474</v>
      </c>
      <c r="H10" s="4">
        <v>1319808632</v>
      </c>
      <c r="I10" s="4">
        <v>1302096270</v>
      </c>
      <c r="J10" s="4">
        <v>1204246060</v>
      </c>
      <c r="K10" s="4">
        <f>+'RECAUDACION X CUOTAS'!R28</f>
        <v>1137907217</v>
      </c>
      <c r="L10" s="4">
        <f>+'RECAUDACION X CUOTAS'!S28</f>
        <v>1170518317</v>
      </c>
      <c r="M10" s="4">
        <f>+'RECAUDACION X CUOTAS'!T28</f>
        <v>938865796</v>
      </c>
      <c r="N10" s="4">
        <f>+'RECAUDACION X CUOTAS'!U28</f>
        <v>882317063</v>
      </c>
      <c r="O10" s="4">
        <f>+'RECAUDACION X CUOTAS'!V28</f>
        <v>718187422</v>
      </c>
    </row>
    <row r="11" spans="1:15" x14ac:dyDescent="0.25">
      <c r="B11" s="4"/>
      <c r="C11" s="4"/>
      <c r="D11" s="4"/>
      <c r="E11" s="4"/>
      <c r="F11" s="4"/>
      <c r="G11" s="4"/>
      <c r="H11" s="4"/>
      <c r="I11" s="4"/>
      <c r="J11" s="4"/>
    </row>
    <row r="12" spans="1:15" x14ac:dyDescent="0.25">
      <c r="A12" t="s">
        <v>96</v>
      </c>
      <c r="B12" s="4">
        <f>+'[1]RECAUDACION CUOTAS'!D36</f>
        <v>510979836</v>
      </c>
      <c r="C12" s="4">
        <v>473354087</v>
      </c>
      <c r="D12" s="4">
        <v>402345259</v>
      </c>
      <c r="E12" s="4">
        <v>361730338</v>
      </c>
      <c r="F12" s="4">
        <v>447269590</v>
      </c>
      <c r="G12" s="4">
        <v>411133311</v>
      </c>
      <c r="H12" s="4">
        <v>338275611</v>
      </c>
      <c r="I12" s="4">
        <v>289041299</v>
      </c>
      <c r="J12" s="4">
        <v>276037366</v>
      </c>
      <c r="K12" s="4">
        <f>+'RECAUDACION X CUOTAS'!R36</f>
        <v>231056926</v>
      </c>
      <c r="L12" s="4">
        <f>+'RECAUDACION X CUOTAS'!S36</f>
        <v>168694760</v>
      </c>
      <c r="M12" s="4">
        <f>+'RECAUDACION X CUOTAS'!T36</f>
        <v>141936266</v>
      </c>
      <c r="N12" s="4">
        <f>+'RECAUDACION X CUOTAS'!U36</f>
        <v>128769972</v>
      </c>
      <c r="O12" s="4">
        <f>+'RECAUDACION X CUOTAS'!V36</f>
        <v>84442573</v>
      </c>
    </row>
    <row r="13" spans="1:15" ht="15.75" thickBot="1" x14ac:dyDescent="0.3">
      <c r="B13" s="5"/>
      <c r="C13" s="5"/>
      <c r="D13" s="5"/>
      <c r="E13" s="4"/>
      <c r="F13" s="4"/>
      <c r="G13" s="4"/>
      <c r="H13" s="4"/>
      <c r="I13" s="4"/>
      <c r="J13" s="4"/>
    </row>
    <row r="14" spans="1:15" ht="15.75" thickBot="1" x14ac:dyDescent="0.3">
      <c r="A14" s="196" t="s">
        <v>97</v>
      </c>
      <c r="B14" s="197">
        <f t="shared" ref="B14:D14" si="0">SUM(B10:B13)</f>
        <v>1852144835</v>
      </c>
      <c r="C14" s="197">
        <f t="shared" si="0"/>
        <v>1723917554</v>
      </c>
      <c r="D14" s="197">
        <f t="shared" si="0"/>
        <v>1716552952</v>
      </c>
      <c r="E14" s="197">
        <f>SUM(E10:E13)</f>
        <v>1472555686</v>
      </c>
      <c r="F14" s="198">
        <f t="shared" ref="F14:J14" si="1">SUM(F9:F12)</f>
        <v>1707152786</v>
      </c>
      <c r="G14" s="198">
        <f t="shared" si="1"/>
        <v>1716224785</v>
      </c>
      <c r="H14" s="198">
        <f t="shared" si="1"/>
        <v>1658084243</v>
      </c>
      <c r="I14" s="198">
        <f t="shared" si="1"/>
        <v>1591137569</v>
      </c>
      <c r="J14" s="199">
        <f t="shared" si="1"/>
        <v>1480283426</v>
      </c>
      <c r="K14" s="198">
        <f>SUM(K10:K13)</f>
        <v>1368964143</v>
      </c>
      <c r="L14" s="198">
        <f t="shared" ref="L14:O14" si="2">SUM(L10:L13)</f>
        <v>1339213077</v>
      </c>
      <c r="M14" s="198">
        <f t="shared" si="2"/>
        <v>1080802062</v>
      </c>
      <c r="N14" s="198">
        <f t="shared" si="2"/>
        <v>1011087035</v>
      </c>
      <c r="O14" s="198">
        <f t="shared" si="2"/>
        <v>802629995</v>
      </c>
    </row>
    <row r="15" spans="1:15" x14ac:dyDescent="0.25">
      <c r="B15" s="4"/>
      <c r="C15" s="4"/>
      <c r="D15" s="4"/>
      <c r="F15" s="4"/>
      <c r="G15" s="4"/>
      <c r="H15" s="4"/>
      <c r="I15" s="4"/>
      <c r="J15" s="4"/>
    </row>
    <row r="16" spans="1:15" x14ac:dyDescent="0.25">
      <c r="A16" s="7"/>
      <c r="B16" s="5"/>
      <c r="C16" s="5"/>
      <c r="D16" s="5"/>
      <c r="E16" s="7"/>
      <c r="F16" s="5"/>
      <c r="G16" s="5"/>
      <c r="H16" s="5"/>
      <c r="I16" s="5"/>
      <c r="J16" s="5"/>
    </row>
    <row r="17" spans="1:16" x14ac:dyDescent="0.25">
      <c r="A17" s="2" t="s">
        <v>98</v>
      </c>
      <c r="B17" s="8"/>
      <c r="C17" s="8"/>
      <c r="D17" s="8"/>
      <c r="E17" s="2"/>
      <c r="F17" s="8"/>
      <c r="G17" s="8"/>
      <c r="H17" s="8"/>
      <c r="I17" s="8"/>
      <c r="J17" s="8"/>
    </row>
    <row r="18" spans="1:16" x14ac:dyDescent="0.25">
      <c r="A18" s="2" t="s">
        <v>93</v>
      </c>
      <c r="B18" s="8"/>
      <c r="C18" s="8"/>
      <c r="D18" s="8"/>
      <c r="E18" s="2"/>
      <c r="F18" s="4"/>
      <c r="G18" s="4"/>
      <c r="H18" s="4"/>
      <c r="I18" s="4"/>
      <c r="J18" s="4"/>
    </row>
    <row r="19" spans="1:16" x14ac:dyDescent="0.25">
      <c r="A19" t="s">
        <v>99</v>
      </c>
      <c r="B19" s="4">
        <v>23735997</v>
      </c>
      <c r="C19" s="4">
        <v>34904745</v>
      </c>
      <c r="D19" s="4">
        <v>4039752</v>
      </c>
      <c r="E19" s="4">
        <v>9254706</v>
      </c>
      <c r="F19" s="4">
        <v>22724197</v>
      </c>
      <c r="G19" s="4">
        <v>55750374</v>
      </c>
      <c r="H19" s="4">
        <v>25150590</v>
      </c>
      <c r="I19" s="4">
        <v>1486370</v>
      </c>
      <c r="J19" s="4">
        <v>46959</v>
      </c>
      <c r="K19" s="4">
        <f>+'RECAUDACION X CUOTAS'!R67</f>
        <v>21795440</v>
      </c>
      <c r="L19" s="189">
        <v>50777348</v>
      </c>
      <c r="M19" s="189">
        <v>892985</v>
      </c>
      <c r="N19" s="189">
        <v>4650953</v>
      </c>
      <c r="O19" s="189">
        <v>2680576</v>
      </c>
      <c r="P19" s="190"/>
    </row>
    <row r="20" spans="1:16" x14ac:dyDescent="0.25">
      <c r="B20" s="4"/>
      <c r="C20" s="4"/>
      <c r="D20" s="4"/>
      <c r="E20" s="4"/>
      <c r="F20" s="4"/>
      <c r="G20" s="4"/>
      <c r="H20" s="4"/>
      <c r="I20" s="4"/>
      <c r="J20" s="4"/>
      <c r="L20" s="190"/>
      <c r="M20" s="190"/>
      <c r="N20" s="190"/>
      <c r="O20" s="190"/>
      <c r="P20" s="190"/>
    </row>
    <row r="21" spans="1:16" x14ac:dyDescent="0.25">
      <c r="A21" t="s">
        <v>96</v>
      </c>
      <c r="B21" s="4">
        <v>7981242</v>
      </c>
      <c r="C21" s="4">
        <v>8853056</v>
      </c>
      <c r="D21" s="4">
        <v>583402</v>
      </c>
      <c r="E21" s="4">
        <v>4943286</v>
      </c>
      <c r="F21" s="4">
        <v>5741795</v>
      </c>
      <c r="G21" s="4">
        <v>57174739</v>
      </c>
      <c r="H21" s="4">
        <v>238481161</v>
      </c>
      <c r="I21" s="4">
        <v>12944350</v>
      </c>
      <c r="J21" s="4">
        <v>14756493</v>
      </c>
      <c r="K21" s="4">
        <f>+'RECAUDACION X CUOTAS'!R68</f>
        <v>11196215</v>
      </c>
      <c r="L21" s="189">
        <v>20602051</v>
      </c>
      <c r="M21" s="189">
        <v>404783</v>
      </c>
      <c r="N21" s="189">
        <v>1505233</v>
      </c>
      <c r="O21" s="189">
        <v>1341365</v>
      </c>
      <c r="P21" s="190"/>
    </row>
    <row r="22" spans="1:16" ht="15.75" thickBot="1" x14ac:dyDescent="0.3">
      <c r="B22" s="4"/>
      <c r="C22" s="4"/>
      <c r="D22" s="4"/>
      <c r="F22" s="4"/>
      <c r="G22" s="4"/>
      <c r="H22" s="4"/>
      <c r="I22" s="4"/>
      <c r="J22" s="4"/>
      <c r="L22" s="190"/>
      <c r="M22" s="190"/>
      <c r="N22" s="190"/>
      <c r="O22" s="190"/>
      <c r="P22" s="190"/>
    </row>
    <row r="23" spans="1:16" ht="15.75" thickBot="1" x14ac:dyDescent="0.3">
      <c r="A23" s="196" t="s">
        <v>100</v>
      </c>
      <c r="B23" s="197">
        <f t="shared" ref="B23:D23" si="3">SUM(B19:B22)</f>
        <v>31717239</v>
      </c>
      <c r="C23" s="197">
        <f t="shared" si="3"/>
        <v>43757801</v>
      </c>
      <c r="D23" s="197">
        <f t="shared" si="3"/>
        <v>4623154</v>
      </c>
      <c r="E23" s="197">
        <f>SUM(E19:E22)</f>
        <v>14197992</v>
      </c>
      <c r="F23" s="198">
        <f t="shared" ref="F23:J23" si="4">SUM(F18:F21)</f>
        <v>28465992</v>
      </c>
      <c r="G23" s="198">
        <f t="shared" si="4"/>
        <v>112925113</v>
      </c>
      <c r="H23" s="198">
        <f t="shared" si="4"/>
        <v>263631751</v>
      </c>
      <c r="I23" s="198">
        <f t="shared" si="4"/>
        <v>14430720</v>
      </c>
      <c r="J23" s="199">
        <f t="shared" si="4"/>
        <v>14803452</v>
      </c>
      <c r="K23" s="198">
        <f>SUM(K19:K21)</f>
        <v>32991655</v>
      </c>
      <c r="L23" s="198">
        <f t="shared" ref="L23:O23" si="5">SUM(L19:L21)</f>
        <v>71379399</v>
      </c>
      <c r="M23" s="198">
        <f t="shared" si="5"/>
        <v>1297768</v>
      </c>
      <c r="N23" s="198">
        <f t="shared" si="5"/>
        <v>6156186</v>
      </c>
      <c r="O23" s="198">
        <f t="shared" si="5"/>
        <v>4021941</v>
      </c>
    </row>
    <row r="24" spans="1:16" ht="15.75" thickBot="1" x14ac:dyDescent="0.3">
      <c r="A24" t="s">
        <v>102</v>
      </c>
      <c r="B24" s="4"/>
      <c r="C24" s="4"/>
      <c r="D24" s="4"/>
      <c r="F24" s="4"/>
      <c r="G24" s="4"/>
      <c r="H24" s="4"/>
      <c r="I24" s="4"/>
      <c r="J24" s="4"/>
    </row>
    <row r="25" spans="1:16" ht="15.75" thickBot="1" x14ac:dyDescent="0.3">
      <c r="A25" s="53" t="s">
        <v>101</v>
      </c>
      <c r="B25" s="200">
        <v>85527333</v>
      </c>
      <c r="C25" s="201">
        <v>85460767</v>
      </c>
      <c r="D25" s="201">
        <v>81709145</v>
      </c>
      <c r="E25" s="201">
        <v>81568313</v>
      </c>
      <c r="F25" s="201">
        <v>75649927</v>
      </c>
      <c r="G25" s="201">
        <v>73866466</v>
      </c>
      <c r="H25" s="201">
        <v>100954153</v>
      </c>
      <c r="I25" s="201">
        <v>123652091</v>
      </c>
      <c r="J25" s="202">
        <v>93925550</v>
      </c>
      <c r="K25" s="200">
        <v>86933757</v>
      </c>
      <c r="L25" s="201">
        <v>29405085</v>
      </c>
      <c r="M25" s="201">
        <v>86724161</v>
      </c>
      <c r="N25" s="203"/>
      <c r="O25" s="204"/>
    </row>
    <row r="26" spans="1:16" ht="15.75" thickBot="1" x14ac:dyDescent="0.3">
      <c r="F26" s="4"/>
      <c r="G26" s="4"/>
      <c r="H26" s="4"/>
      <c r="I26" s="4"/>
      <c r="J26" s="4"/>
    </row>
    <row r="27" spans="1:16" ht="15.75" thickBot="1" x14ac:dyDescent="0.3">
      <c r="A27" s="6" t="s">
        <v>91</v>
      </c>
      <c r="B27" s="9">
        <v>280988835</v>
      </c>
      <c r="C27" s="9">
        <v>265110179</v>
      </c>
      <c r="D27" s="9">
        <v>252495669</v>
      </c>
      <c r="E27" s="9">
        <v>211791824</v>
      </c>
      <c r="F27" s="9">
        <v>278393962</v>
      </c>
      <c r="G27" s="9">
        <v>275877309</v>
      </c>
      <c r="H27" s="9">
        <v>263511337</v>
      </c>
      <c r="I27" s="9">
        <v>242970717</v>
      </c>
      <c r="J27" s="191">
        <v>228736680</v>
      </c>
      <c r="K27" s="192">
        <v>216502232</v>
      </c>
      <c r="L27" s="193">
        <v>207066421</v>
      </c>
      <c r="M27" s="193">
        <v>170613289</v>
      </c>
      <c r="N27" s="193">
        <v>157823466</v>
      </c>
      <c r="O27" s="194">
        <v>133093861</v>
      </c>
    </row>
    <row r="28" spans="1:16" x14ac:dyDescent="0.25">
      <c r="A28" s="10"/>
      <c r="D28" s="4"/>
      <c r="E28" s="4"/>
      <c r="F28" s="4"/>
      <c r="G28" s="4"/>
      <c r="H28" s="4"/>
      <c r="I28" s="4"/>
      <c r="J28" s="4"/>
      <c r="K28" s="4"/>
      <c r="L28" s="4"/>
    </row>
    <row r="29" spans="1:16" x14ac:dyDescent="0.25">
      <c r="A29" s="10"/>
      <c r="D29" s="4"/>
      <c r="E29" s="4"/>
      <c r="F29" s="4"/>
      <c r="G29" s="4"/>
      <c r="H29" s="4"/>
      <c r="I29" s="4"/>
      <c r="J29" s="4"/>
      <c r="K29" s="4"/>
      <c r="L29" s="4"/>
    </row>
    <row r="30" spans="1:16" x14ac:dyDescent="0.25">
      <c r="A30" t="s">
        <v>103</v>
      </c>
      <c r="F30" s="4"/>
      <c r="G30" s="4"/>
      <c r="H30" s="4"/>
      <c r="I30" s="4"/>
      <c r="J30" s="4"/>
    </row>
    <row r="31" spans="1:16" x14ac:dyDescent="0.25">
      <c r="A31" t="s">
        <v>104</v>
      </c>
      <c r="F31" s="4"/>
      <c r="G31" s="4"/>
      <c r="H31" s="4"/>
      <c r="I31" s="4"/>
      <c r="J31" s="4"/>
    </row>
    <row r="32" spans="1:16" x14ac:dyDescent="0.25">
      <c r="A32" t="s">
        <v>105</v>
      </c>
      <c r="F32" s="4"/>
      <c r="G32" s="4"/>
      <c r="H32" s="4"/>
      <c r="I32" s="4"/>
      <c r="J32" s="4"/>
    </row>
    <row r="33" spans="1:10" x14ac:dyDescent="0.25">
      <c r="A33" t="s">
        <v>106</v>
      </c>
      <c r="F33" s="4"/>
      <c r="G33" s="4"/>
      <c r="H33" s="4"/>
      <c r="I33" s="4"/>
      <c r="J33" s="4"/>
    </row>
    <row r="34" spans="1:10" x14ac:dyDescent="0.25">
      <c r="A34" t="s">
        <v>107</v>
      </c>
      <c r="F34" s="4"/>
      <c r="G34" s="4"/>
      <c r="H34" s="4"/>
      <c r="I34" s="4"/>
      <c r="J34" s="4"/>
    </row>
    <row r="35" spans="1:10" x14ac:dyDescent="0.25">
      <c r="A35" t="s">
        <v>108</v>
      </c>
      <c r="F35" s="4"/>
      <c r="G35" s="4"/>
      <c r="H35" s="4"/>
      <c r="I35" s="4"/>
      <c r="J35" s="4"/>
    </row>
    <row r="36" spans="1:10" ht="8.25" customHeight="1" x14ac:dyDescent="0.25"/>
    <row r="40" spans="1:10" ht="17.25" customHeight="1" x14ac:dyDescent="0.25"/>
    <row r="41" spans="1:10" ht="17.25" customHeight="1" x14ac:dyDescent="0.25"/>
    <row r="43" spans="1:10" ht="8.25" customHeight="1" x14ac:dyDescent="0.25"/>
    <row r="44" spans="1:10" ht="8.25" customHeight="1" x14ac:dyDescent="0.25"/>
    <row r="45" spans="1:10" ht="4.5" customHeight="1" x14ac:dyDescent="0.25"/>
    <row r="46" spans="1:10" ht="6.75" customHeight="1" x14ac:dyDescent="0.25"/>
    <row r="47" spans="1:10" ht="19.5" customHeight="1" x14ac:dyDescent="0.25"/>
    <row r="48" spans="1:10" ht="21" customHeight="1" x14ac:dyDescent="0.25"/>
    <row r="49" ht="7.5" customHeight="1" x14ac:dyDescent="0.25"/>
    <row r="50" ht="22.5" customHeight="1" x14ac:dyDescent="0.25"/>
    <row r="51" ht="7.5" customHeight="1" x14ac:dyDescent="0.25"/>
    <row r="53" ht="14.25" customHeight="1" x14ac:dyDescent="0.25"/>
    <row r="54" ht="14.25" customHeight="1" x14ac:dyDescent="0.25"/>
  </sheetData>
  <mergeCells count="5">
    <mergeCell ref="A1:J1"/>
    <mergeCell ref="A2:J2"/>
    <mergeCell ref="A3:J3"/>
    <mergeCell ref="A4:J4"/>
    <mergeCell ref="A5:J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00"/>
  <sheetViews>
    <sheetView topLeftCell="A6" workbookViewId="0">
      <selection activeCell="B10" sqref="B10"/>
    </sheetView>
  </sheetViews>
  <sheetFormatPr baseColWidth="10" defaultRowHeight="15" x14ac:dyDescent="0.25"/>
  <cols>
    <col min="1" max="1" width="36.5703125" customWidth="1"/>
    <col min="2" max="2" width="14.42578125" customWidth="1"/>
    <col min="3" max="3" width="16.5703125" customWidth="1"/>
    <col min="4" max="4" width="15.42578125" customWidth="1"/>
    <col min="5" max="5" width="17.7109375" customWidth="1"/>
    <col min="6" max="10" width="17.140625" customWidth="1"/>
    <col min="11" max="17" width="17.140625" hidden="1" customWidth="1"/>
    <col min="18" max="18" width="12.28515625" bestFit="1" customWidth="1"/>
    <col min="19" max="19" width="13.140625" customWidth="1"/>
    <col min="20" max="20" width="13.7109375" customWidth="1"/>
    <col min="21" max="21" width="13.85546875" customWidth="1"/>
    <col min="22" max="22" width="15.28515625" customWidth="1"/>
    <col min="258" max="258" width="36.5703125" customWidth="1"/>
    <col min="259" max="259" width="1.85546875" customWidth="1"/>
    <col min="260" max="260" width="3" customWidth="1"/>
    <col min="261" max="261" width="17.7109375" customWidth="1"/>
    <col min="262" max="273" width="17.140625" customWidth="1"/>
    <col min="514" max="514" width="36.5703125" customWidth="1"/>
    <col min="515" max="515" width="1.85546875" customWidth="1"/>
    <col min="516" max="516" width="3" customWidth="1"/>
    <col min="517" max="517" width="17.7109375" customWidth="1"/>
    <col min="518" max="529" width="17.140625" customWidth="1"/>
    <col min="770" max="770" width="36.5703125" customWidth="1"/>
    <col min="771" max="771" width="1.85546875" customWidth="1"/>
    <col min="772" max="772" width="3" customWidth="1"/>
    <col min="773" max="773" width="17.7109375" customWidth="1"/>
    <col min="774" max="785" width="17.140625" customWidth="1"/>
    <col min="1026" max="1026" width="36.5703125" customWidth="1"/>
    <col min="1027" max="1027" width="1.85546875" customWidth="1"/>
    <col min="1028" max="1028" width="3" customWidth="1"/>
    <col min="1029" max="1029" width="17.7109375" customWidth="1"/>
    <col min="1030" max="1041" width="17.140625" customWidth="1"/>
    <col min="1282" max="1282" width="36.5703125" customWidth="1"/>
    <col min="1283" max="1283" width="1.85546875" customWidth="1"/>
    <col min="1284" max="1284" width="3" customWidth="1"/>
    <col min="1285" max="1285" width="17.7109375" customWidth="1"/>
    <col min="1286" max="1297" width="17.140625" customWidth="1"/>
    <col min="1538" max="1538" width="36.5703125" customWidth="1"/>
    <col min="1539" max="1539" width="1.85546875" customWidth="1"/>
    <col min="1540" max="1540" width="3" customWidth="1"/>
    <col min="1541" max="1541" width="17.7109375" customWidth="1"/>
    <col min="1542" max="1553" width="17.140625" customWidth="1"/>
    <col min="1794" max="1794" width="36.5703125" customWidth="1"/>
    <col min="1795" max="1795" width="1.85546875" customWidth="1"/>
    <col min="1796" max="1796" width="3" customWidth="1"/>
    <col min="1797" max="1797" width="17.7109375" customWidth="1"/>
    <col min="1798" max="1809" width="17.140625" customWidth="1"/>
    <col min="2050" max="2050" width="36.5703125" customWidth="1"/>
    <col min="2051" max="2051" width="1.85546875" customWidth="1"/>
    <col min="2052" max="2052" width="3" customWidth="1"/>
    <col min="2053" max="2053" width="17.7109375" customWidth="1"/>
    <col min="2054" max="2065" width="17.140625" customWidth="1"/>
    <col min="2306" max="2306" width="36.5703125" customWidth="1"/>
    <col min="2307" max="2307" width="1.85546875" customWidth="1"/>
    <col min="2308" max="2308" width="3" customWidth="1"/>
    <col min="2309" max="2309" width="17.7109375" customWidth="1"/>
    <col min="2310" max="2321" width="17.140625" customWidth="1"/>
    <col min="2562" max="2562" width="36.5703125" customWidth="1"/>
    <col min="2563" max="2563" width="1.85546875" customWidth="1"/>
    <col min="2564" max="2564" width="3" customWidth="1"/>
    <col min="2565" max="2565" width="17.7109375" customWidth="1"/>
    <col min="2566" max="2577" width="17.140625" customWidth="1"/>
    <col min="2818" max="2818" width="36.5703125" customWidth="1"/>
    <col min="2819" max="2819" width="1.85546875" customWidth="1"/>
    <col min="2820" max="2820" width="3" customWidth="1"/>
    <col min="2821" max="2821" width="17.7109375" customWidth="1"/>
    <col min="2822" max="2833" width="17.140625" customWidth="1"/>
    <col min="3074" max="3074" width="36.5703125" customWidth="1"/>
    <col min="3075" max="3075" width="1.85546875" customWidth="1"/>
    <col min="3076" max="3076" width="3" customWidth="1"/>
    <col min="3077" max="3077" width="17.7109375" customWidth="1"/>
    <col min="3078" max="3089" width="17.140625" customWidth="1"/>
    <col min="3330" max="3330" width="36.5703125" customWidth="1"/>
    <col min="3331" max="3331" width="1.85546875" customWidth="1"/>
    <col min="3332" max="3332" width="3" customWidth="1"/>
    <col min="3333" max="3333" width="17.7109375" customWidth="1"/>
    <col min="3334" max="3345" width="17.140625" customWidth="1"/>
    <col min="3586" max="3586" width="36.5703125" customWidth="1"/>
    <col min="3587" max="3587" width="1.85546875" customWidth="1"/>
    <col min="3588" max="3588" width="3" customWidth="1"/>
    <col min="3589" max="3589" width="17.7109375" customWidth="1"/>
    <col min="3590" max="3601" width="17.140625" customWidth="1"/>
    <col min="3842" max="3842" width="36.5703125" customWidth="1"/>
    <col min="3843" max="3843" width="1.85546875" customWidth="1"/>
    <col min="3844" max="3844" width="3" customWidth="1"/>
    <col min="3845" max="3845" width="17.7109375" customWidth="1"/>
    <col min="3846" max="3857" width="17.140625" customWidth="1"/>
    <col min="4098" max="4098" width="36.5703125" customWidth="1"/>
    <col min="4099" max="4099" width="1.85546875" customWidth="1"/>
    <col min="4100" max="4100" width="3" customWidth="1"/>
    <col min="4101" max="4101" width="17.7109375" customWidth="1"/>
    <col min="4102" max="4113" width="17.140625" customWidth="1"/>
    <col min="4354" max="4354" width="36.5703125" customWidth="1"/>
    <col min="4355" max="4355" width="1.85546875" customWidth="1"/>
    <col min="4356" max="4356" width="3" customWidth="1"/>
    <col min="4357" max="4357" width="17.7109375" customWidth="1"/>
    <col min="4358" max="4369" width="17.140625" customWidth="1"/>
    <col min="4610" max="4610" width="36.5703125" customWidth="1"/>
    <col min="4611" max="4611" width="1.85546875" customWidth="1"/>
    <col min="4612" max="4612" width="3" customWidth="1"/>
    <col min="4613" max="4613" width="17.7109375" customWidth="1"/>
    <col min="4614" max="4625" width="17.140625" customWidth="1"/>
    <col min="4866" max="4866" width="36.5703125" customWidth="1"/>
    <col min="4867" max="4867" width="1.85546875" customWidth="1"/>
    <col min="4868" max="4868" width="3" customWidth="1"/>
    <col min="4869" max="4869" width="17.7109375" customWidth="1"/>
    <col min="4870" max="4881" width="17.140625" customWidth="1"/>
    <col min="5122" max="5122" width="36.5703125" customWidth="1"/>
    <col min="5123" max="5123" width="1.85546875" customWidth="1"/>
    <col min="5124" max="5124" width="3" customWidth="1"/>
    <col min="5125" max="5125" width="17.7109375" customWidth="1"/>
    <col min="5126" max="5137" width="17.140625" customWidth="1"/>
    <col min="5378" max="5378" width="36.5703125" customWidth="1"/>
    <col min="5379" max="5379" width="1.85546875" customWidth="1"/>
    <col min="5380" max="5380" width="3" customWidth="1"/>
    <col min="5381" max="5381" width="17.7109375" customWidth="1"/>
    <col min="5382" max="5393" width="17.140625" customWidth="1"/>
    <col min="5634" max="5634" width="36.5703125" customWidth="1"/>
    <col min="5635" max="5635" width="1.85546875" customWidth="1"/>
    <col min="5636" max="5636" width="3" customWidth="1"/>
    <col min="5637" max="5637" width="17.7109375" customWidth="1"/>
    <col min="5638" max="5649" width="17.140625" customWidth="1"/>
    <col min="5890" max="5890" width="36.5703125" customWidth="1"/>
    <col min="5891" max="5891" width="1.85546875" customWidth="1"/>
    <col min="5892" max="5892" width="3" customWidth="1"/>
    <col min="5893" max="5893" width="17.7109375" customWidth="1"/>
    <col min="5894" max="5905" width="17.140625" customWidth="1"/>
    <col min="6146" max="6146" width="36.5703125" customWidth="1"/>
    <col min="6147" max="6147" width="1.85546875" customWidth="1"/>
    <col min="6148" max="6148" width="3" customWidth="1"/>
    <col min="6149" max="6149" width="17.7109375" customWidth="1"/>
    <col min="6150" max="6161" width="17.140625" customWidth="1"/>
    <col min="6402" max="6402" width="36.5703125" customWidth="1"/>
    <col min="6403" max="6403" width="1.85546875" customWidth="1"/>
    <col min="6404" max="6404" width="3" customWidth="1"/>
    <col min="6405" max="6405" width="17.7109375" customWidth="1"/>
    <col min="6406" max="6417" width="17.140625" customWidth="1"/>
    <col min="6658" max="6658" width="36.5703125" customWidth="1"/>
    <col min="6659" max="6659" width="1.85546875" customWidth="1"/>
    <col min="6660" max="6660" width="3" customWidth="1"/>
    <col min="6661" max="6661" width="17.7109375" customWidth="1"/>
    <col min="6662" max="6673" width="17.140625" customWidth="1"/>
    <col min="6914" max="6914" width="36.5703125" customWidth="1"/>
    <col min="6915" max="6915" width="1.85546875" customWidth="1"/>
    <col min="6916" max="6916" width="3" customWidth="1"/>
    <col min="6917" max="6917" width="17.7109375" customWidth="1"/>
    <col min="6918" max="6929" width="17.140625" customWidth="1"/>
    <col min="7170" max="7170" width="36.5703125" customWidth="1"/>
    <col min="7171" max="7171" width="1.85546875" customWidth="1"/>
    <col min="7172" max="7172" width="3" customWidth="1"/>
    <col min="7173" max="7173" width="17.7109375" customWidth="1"/>
    <col min="7174" max="7185" width="17.140625" customWidth="1"/>
    <col min="7426" max="7426" width="36.5703125" customWidth="1"/>
    <col min="7427" max="7427" width="1.85546875" customWidth="1"/>
    <col min="7428" max="7428" width="3" customWidth="1"/>
    <col min="7429" max="7429" width="17.7109375" customWidth="1"/>
    <col min="7430" max="7441" width="17.140625" customWidth="1"/>
    <col min="7682" max="7682" width="36.5703125" customWidth="1"/>
    <col min="7683" max="7683" width="1.85546875" customWidth="1"/>
    <col min="7684" max="7684" width="3" customWidth="1"/>
    <col min="7685" max="7685" width="17.7109375" customWidth="1"/>
    <col min="7686" max="7697" width="17.140625" customWidth="1"/>
    <col min="7938" max="7938" width="36.5703125" customWidth="1"/>
    <col min="7939" max="7939" width="1.85546875" customWidth="1"/>
    <col min="7940" max="7940" width="3" customWidth="1"/>
    <col min="7941" max="7941" width="17.7109375" customWidth="1"/>
    <col min="7942" max="7953" width="17.140625" customWidth="1"/>
    <col min="8194" max="8194" width="36.5703125" customWidth="1"/>
    <col min="8195" max="8195" width="1.85546875" customWidth="1"/>
    <col min="8196" max="8196" width="3" customWidth="1"/>
    <col min="8197" max="8197" width="17.7109375" customWidth="1"/>
    <col min="8198" max="8209" width="17.140625" customWidth="1"/>
    <col min="8450" max="8450" width="36.5703125" customWidth="1"/>
    <col min="8451" max="8451" width="1.85546875" customWidth="1"/>
    <col min="8452" max="8452" width="3" customWidth="1"/>
    <col min="8453" max="8453" width="17.7109375" customWidth="1"/>
    <col min="8454" max="8465" width="17.140625" customWidth="1"/>
    <col min="8706" max="8706" width="36.5703125" customWidth="1"/>
    <col min="8707" max="8707" width="1.85546875" customWidth="1"/>
    <col min="8708" max="8708" width="3" customWidth="1"/>
    <col min="8709" max="8709" width="17.7109375" customWidth="1"/>
    <col min="8710" max="8721" width="17.140625" customWidth="1"/>
    <col min="8962" max="8962" width="36.5703125" customWidth="1"/>
    <col min="8963" max="8963" width="1.85546875" customWidth="1"/>
    <col min="8964" max="8964" width="3" customWidth="1"/>
    <col min="8965" max="8965" width="17.7109375" customWidth="1"/>
    <col min="8966" max="8977" width="17.140625" customWidth="1"/>
    <col min="9218" max="9218" width="36.5703125" customWidth="1"/>
    <col min="9219" max="9219" width="1.85546875" customWidth="1"/>
    <col min="9220" max="9220" width="3" customWidth="1"/>
    <col min="9221" max="9221" width="17.7109375" customWidth="1"/>
    <col min="9222" max="9233" width="17.140625" customWidth="1"/>
    <col min="9474" max="9474" width="36.5703125" customWidth="1"/>
    <col min="9475" max="9475" width="1.85546875" customWidth="1"/>
    <col min="9476" max="9476" width="3" customWidth="1"/>
    <col min="9477" max="9477" width="17.7109375" customWidth="1"/>
    <col min="9478" max="9489" width="17.140625" customWidth="1"/>
    <col min="9730" max="9730" width="36.5703125" customWidth="1"/>
    <col min="9731" max="9731" width="1.85546875" customWidth="1"/>
    <col min="9732" max="9732" width="3" customWidth="1"/>
    <col min="9733" max="9733" width="17.7109375" customWidth="1"/>
    <col min="9734" max="9745" width="17.140625" customWidth="1"/>
    <col min="9986" max="9986" width="36.5703125" customWidth="1"/>
    <col min="9987" max="9987" width="1.85546875" customWidth="1"/>
    <col min="9988" max="9988" width="3" customWidth="1"/>
    <col min="9989" max="9989" width="17.7109375" customWidth="1"/>
    <col min="9990" max="10001" width="17.140625" customWidth="1"/>
    <col min="10242" max="10242" width="36.5703125" customWidth="1"/>
    <col min="10243" max="10243" width="1.85546875" customWidth="1"/>
    <col min="10244" max="10244" width="3" customWidth="1"/>
    <col min="10245" max="10245" width="17.7109375" customWidth="1"/>
    <col min="10246" max="10257" width="17.140625" customWidth="1"/>
    <col min="10498" max="10498" width="36.5703125" customWidth="1"/>
    <col min="10499" max="10499" width="1.85546875" customWidth="1"/>
    <col min="10500" max="10500" width="3" customWidth="1"/>
    <col min="10501" max="10501" width="17.7109375" customWidth="1"/>
    <col min="10502" max="10513" width="17.140625" customWidth="1"/>
    <col min="10754" max="10754" width="36.5703125" customWidth="1"/>
    <col min="10755" max="10755" width="1.85546875" customWidth="1"/>
    <col min="10756" max="10756" width="3" customWidth="1"/>
    <col min="10757" max="10757" width="17.7109375" customWidth="1"/>
    <col min="10758" max="10769" width="17.140625" customWidth="1"/>
    <col min="11010" max="11010" width="36.5703125" customWidth="1"/>
    <col min="11011" max="11011" width="1.85546875" customWidth="1"/>
    <col min="11012" max="11012" width="3" customWidth="1"/>
    <col min="11013" max="11013" width="17.7109375" customWidth="1"/>
    <col min="11014" max="11025" width="17.140625" customWidth="1"/>
    <col min="11266" max="11266" width="36.5703125" customWidth="1"/>
    <col min="11267" max="11267" width="1.85546875" customWidth="1"/>
    <col min="11268" max="11268" width="3" customWidth="1"/>
    <col min="11269" max="11269" width="17.7109375" customWidth="1"/>
    <col min="11270" max="11281" width="17.140625" customWidth="1"/>
    <col min="11522" max="11522" width="36.5703125" customWidth="1"/>
    <col min="11523" max="11523" width="1.85546875" customWidth="1"/>
    <col min="11524" max="11524" width="3" customWidth="1"/>
    <col min="11525" max="11525" width="17.7109375" customWidth="1"/>
    <col min="11526" max="11537" width="17.140625" customWidth="1"/>
    <col min="11778" max="11778" width="36.5703125" customWidth="1"/>
    <col min="11779" max="11779" width="1.85546875" customWidth="1"/>
    <col min="11780" max="11780" width="3" customWidth="1"/>
    <col min="11781" max="11781" width="17.7109375" customWidth="1"/>
    <col min="11782" max="11793" width="17.140625" customWidth="1"/>
    <col min="12034" max="12034" width="36.5703125" customWidth="1"/>
    <col min="12035" max="12035" width="1.85546875" customWidth="1"/>
    <col min="12036" max="12036" width="3" customWidth="1"/>
    <col min="12037" max="12037" width="17.7109375" customWidth="1"/>
    <col min="12038" max="12049" width="17.140625" customWidth="1"/>
    <col min="12290" max="12290" width="36.5703125" customWidth="1"/>
    <col min="12291" max="12291" width="1.85546875" customWidth="1"/>
    <col min="12292" max="12292" width="3" customWidth="1"/>
    <col min="12293" max="12293" width="17.7109375" customWidth="1"/>
    <col min="12294" max="12305" width="17.140625" customWidth="1"/>
    <col min="12546" max="12546" width="36.5703125" customWidth="1"/>
    <col min="12547" max="12547" width="1.85546875" customWidth="1"/>
    <col min="12548" max="12548" width="3" customWidth="1"/>
    <col min="12549" max="12549" width="17.7109375" customWidth="1"/>
    <col min="12550" max="12561" width="17.140625" customWidth="1"/>
    <col min="12802" max="12802" width="36.5703125" customWidth="1"/>
    <col min="12803" max="12803" width="1.85546875" customWidth="1"/>
    <col min="12804" max="12804" width="3" customWidth="1"/>
    <col min="12805" max="12805" width="17.7109375" customWidth="1"/>
    <col min="12806" max="12817" width="17.140625" customWidth="1"/>
    <col min="13058" max="13058" width="36.5703125" customWidth="1"/>
    <col min="13059" max="13059" width="1.85546875" customWidth="1"/>
    <col min="13060" max="13060" width="3" customWidth="1"/>
    <col min="13061" max="13061" width="17.7109375" customWidth="1"/>
    <col min="13062" max="13073" width="17.140625" customWidth="1"/>
    <col min="13314" max="13314" width="36.5703125" customWidth="1"/>
    <col min="13315" max="13315" width="1.85546875" customWidth="1"/>
    <col min="13316" max="13316" width="3" customWidth="1"/>
    <col min="13317" max="13317" width="17.7109375" customWidth="1"/>
    <col min="13318" max="13329" width="17.140625" customWidth="1"/>
    <col min="13570" max="13570" width="36.5703125" customWidth="1"/>
    <col min="13571" max="13571" width="1.85546875" customWidth="1"/>
    <col min="13572" max="13572" width="3" customWidth="1"/>
    <col min="13573" max="13573" width="17.7109375" customWidth="1"/>
    <col min="13574" max="13585" width="17.140625" customWidth="1"/>
    <col min="13826" max="13826" width="36.5703125" customWidth="1"/>
    <col min="13827" max="13827" width="1.85546875" customWidth="1"/>
    <col min="13828" max="13828" width="3" customWidth="1"/>
    <col min="13829" max="13829" width="17.7109375" customWidth="1"/>
    <col min="13830" max="13841" width="17.140625" customWidth="1"/>
    <col min="14082" max="14082" width="36.5703125" customWidth="1"/>
    <col min="14083" max="14083" width="1.85546875" customWidth="1"/>
    <col min="14084" max="14084" width="3" customWidth="1"/>
    <col min="14085" max="14085" width="17.7109375" customWidth="1"/>
    <col min="14086" max="14097" width="17.140625" customWidth="1"/>
    <col min="14338" max="14338" width="36.5703125" customWidth="1"/>
    <col min="14339" max="14339" width="1.85546875" customWidth="1"/>
    <col min="14340" max="14340" width="3" customWidth="1"/>
    <col min="14341" max="14341" width="17.7109375" customWidth="1"/>
    <col min="14342" max="14353" width="17.140625" customWidth="1"/>
    <col min="14594" max="14594" width="36.5703125" customWidth="1"/>
    <col min="14595" max="14595" width="1.85546875" customWidth="1"/>
    <col min="14596" max="14596" width="3" customWidth="1"/>
    <col min="14597" max="14597" width="17.7109375" customWidth="1"/>
    <col min="14598" max="14609" width="17.140625" customWidth="1"/>
    <col min="14850" max="14850" width="36.5703125" customWidth="1"/>
    <col min="14851" max="14851" width="1.85546875" customWidth="1"/>
    <col min="14852" max="14852" width="3" customWidth="1"/>
    <col min="14853" max="14853" width="17.7109375" customWidth="1"/>
    <col min="14854" max="14865" width="17.140625" customWidth="1"/>
    <col min="15106" max="15106" width="36.5703125" customWidth="1"/>
    <col min="15107" max="15107" width="1.85546875" customWidth="1"/>
    <col min="15108" max="15108" width="3" customWidth="1"/>
    <col min="15109" max="15109" width="17.7109375" customWidth="1"/>
    <col min="15110" max="15121" width="17.140625" customWidth="1"/>
    <col min="15362" max="15362" width="36.5703125" customWidth="1"/>
    <col min="15363" max="15363" width="1.85546875" customWidth="1"/>
    <col min="15364" max="15364" width="3" customWidth="1"/>
    <col min="15365" max="15365" width="17.7109375" customWidth="1"/>
    <col min="15366" max="15377" width="17.140625" customWidth="1"/>
    <col min="15618" max="15618" width="36.5703125" customWidth="1"/>
    <col min="15619" max="15619" width="1.85546875" customWidth="1"/>
    <col min="15620" max="15620" width="3" customWidth="1"/>
    <col min="15621" max="15621" width="17.7109375" customWidth="1"/>
    <col min="15622" max="15633" width="17.140625" customWidth="1"/>
    <col min="15874" max="15874" width="36.5703125" customWidth="1"/>
    <col min="15875" max="15875" width="1.85546875" customWidth="1"/>
    <col min="15876" max="15876" width="3" customWidth="1"/>
    <col min="15877" max="15877" width="17.7109375" customWidth="1"/>
    <col min="15878" max="15889" width="17.140625" customWidth="1"/>
    <col min="16130" max="16130" width="36.5703125" customWidth="1"/>
    <col min="16131" max="16131" width="1.85546875" customWidth="1"/>
    <col min="16132" max="16132" width="3" customWidth="1"/>
    <col min="16133" max="16133" width="17.7109375" customWidth="1"/>
    <col min="16134" max="16145" width="17.140625" customWidth="1"/>
  </cols>
  <sheetData>
    <row r="1" spans="1:22" s="50" customFormat="1" ht="15.75" x14ac:dyDescent="0.25">
      <c r="A1" s="251" t="s">
        <v>88</v>
      </c>
      <c r="B1" s="251"/>
      <c r="C1" s="251"/>
      <c r="D1" s="251"/>
      <c r="E1" s="251"/>
      <c r="F1" s="251"/>
      <c r="G1" s="251"/>
      <c r="H1" s="251"/>
      <c r="I1" s="251"/>
      <c r="J1" s="251"/>
      <c r="K1" s="11"/>
      <c r="L1" s="11"/>
      <c r="M1" s="11"/>
      <c r="N1" s="11"/>
      <c r="O1" s="11"/>
      <c r="P1" s="11"/>
      <c r="Q1" s="11"/>
    </row>
    <row r="2" spans="1:22" s="50" customFormat="1" ht="15.75" x14ac:dyDescent="0.25">
      <c r="A2" s="251" t="s">
        <v>89</v>
      </c>
      <c r="B2" s="251"/>
      <c r="C2" s="251"/>
      <c r="D2" s="251"/>
      <c r="E2" s="251"/>
      <c r="F2" s="251"/>
      <c r="G2" s="251"/>
      <c r="H2" s="251"/>
      <c r="I2" s="251"/>
      <c r="J2" s="251"/>
      <c r="K2" s="11"/>
      <c r="L2" s="11"/>
      <c r="M2" s="11"/>
      <c r="N2" s="11"/>
      <c r="O2" s="11"/>
      <c r="P2" s="11"/>
      <c r="Q2" s="11"/>
      <c r="R2" s="44"/>
      <c r="S2" s="44"/>
      <c r="T2" s="44"/>
      <c r="U2" s="44"/>
      <c r="V2" s="44"/>
    </row>
    <row r="3" spans="1:22" s="50" customFormat="1" ht="15.75" x14ac:dyDescent="0.25">
      <c r="A3" s="251" t="s">
        <v>109</v>
      </c>
      <c r="B3" s="251"/>
      <c r="C3" s="251"/>
      <c r="D3" s="251"/>
      <c r="E3" s="251"/>
      <c r="F3" s="251"/>
      <c r="G3" s="251"/>
      <c r="H3" s="251"/>
      <c r="I3" s="251"/>
      <c r="J3" s="251"/>
      <c r="K3" s="11"/>
      <c r="L3" s="11"/>
      <c r="M3" s="11"/>
      <c r="N3" s="11"/>
      <c r="O3" s="11"/>
      <c r="P3" s="11"/>
      <c r="Q3" s="11"/>
      <c r="R3" s="44"/>
      <c r="S3" s="44"/>
      <c r="T3" s="44"/>
      <c r="U3" s="44"/>
      <c r="V3" s="44"/>
    </row>
    <row r="4" spans="1:22" s="50" customFormat="1" ht="15.75" x14ac:dyDescent="0.25">
      <c r="A4" s="251" t="s">
        <v>110</v>
      </c>
      <c r="B4" s="251"/>
      <c r="C4" s="251"/>
      <c r="D4" s="251"/>
      <c r="E4" s="251"/>
      <c r="F4" s="251"/>
      <c r="G4" s="251"/>
      <c r="H4" s="251"/>
      <c r="I4" s="251"/>
      <c r="J4" s="251"/>
      <c r="K4" s="11"/>
      <c r="L4" s="11"/>
      <c r="M4" s="11"/>
      <c r="N4" s="11"/>
      <c r="O4" s="11"/>
      <c r="P4" s="11"/>
      <c r="Q4" s="11"/>
      <c r="R4" s="44"/>
      <c r="S4" s="44"/>
      <c r="T4" s="44"/>
      <c r="U4" s="44"/>
      <c r="V4" s="44"/>
    </row>
    <row r="5" spans="1:22" ht="15.75" x14ac:dyDescent="0.25">
      <c r="A5" s="251" t="s">
        <v>111</v>
      </c>
      <c r="B5" s="251"/>
      <c r="C5" s="251"/>
      <c r="D5" s="251"/>
      <c r="E5" s="251"/>
      <c r="F5" s="251"/>
      <c r="G5" s="251"/>
      <c r="H5" s="251"/>
      <c r="I5" s="251"/>
      <c r="J5" s="251"/>
      <c r="K5" s="11"/>
      <c r="L5" s="11"/>
      <c r="M5" s="11"/>
      <c r="N5" s="11"/>
      <c r="O5" s="11"/>
      <c r="P5" s="11"/>
      <c r="Q5" s="11"/>
      <c r="R5" s="13"/>
      <c r="S5" s="13"/>
      <c r="T5" s="13"/>
      <c r="U5" s="13"/>
      <c r="V5" s="13"/>
    </row>
    <row r="6" spans="1:22" ht="15.75" x14ac:dyDescent="0.25">
      <c r="A6" s="251" t="s">
        <v>141</v>
      </c>
      <c r="B6" s="251"/>
      <c r="C6" s="251"/>
      <c r="D6" s="251"/>
      <c r="E6" s="251"/>
      <c r="F6" s="251"/>
      <c r="G6" s="251"/>
      <c r="H6" s="251"/>
      <c r="I6" s="251"/>
      <c r="J6" s="251"/>
      <c r="K6" s="11"/>
      <c r="L6" s="11"/>
      <c r="M6" s="11"/>
      <c r="N6" s="11"/>
      <c r="O6" s="11"/>
      <c r="P6" s="11"/>
      <c r="Q6" s="11"/>
      <c r="R6" s="13"/>
      <c r="S6" s="13"/>
      <c r="T6" s="13"/>
      <c r="U6" s="13"/>
      <c r="V6" s="13"/>
    </row>
    <row r="7" spans="1:22" x14ac:dyDescent="0.25">
      <c r="A7" s="12"/>
      <c r="B7" s="12"/>
      <c r="C7" s="12"/>
      <c r="D7" s="12"/>
      <c r="E7" s="12"/>
      <c r="F7" s="13"/>
      <c r="G7" s="13"/>
      <c r="H7" s="13"/>
      <c r="I7" s="13"/>
      <c r="J7" s="13"/>
      <c r="K7" s="12"/>
      <c r="L7" s="12"/>
      <c r="M7" s="12"/>
      <c r="N7" s="12"/>
      <c r="O7" s="12"/>
      <c r="P7" s="12"/>
      <c r="Q7" s="12"/>
      <c r="R7" s="13"/>
      <c r="S7" s="13"/>
      <c r="T7" s="13"/>
      <c r="U7" s="13"/>
      <c r="V7" s="13"/>
    </row>
    <row r="8" spans="1:22" x14ac:dyDescent="0.25">
      <c r="A8" s="13"/>
      <c r="C8" s="13"/>
      <c r="D8" s="13"/>
      <c r="E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1:22" x14ac:dyDescent="0.25">
      <c r="A9" s="14" t="s">
        <v>112</v>
      </c>
      <c r="B9" s="14">
        <v>2023</v>
      </c>
      <c r="C9" s="14">
        <v>2022</v>
      </c>
      <c r="D9" s="14">
        <v>2021</v>
      </c>
      <c r="E9" s="14">
        <v>2020</v>
      </c>
      <c r="F9" s="14">
        <v>2019</v>
      </c>
      <c r="G9" s="14">
        <v>2018</v>
      </c>
      <c r="H9" s="14">
        <v>2017</v>
      </c>
      <c r="I9" s="14">
        <v>2016</v>
      </c>
      <c r="J9" s="14">
        <v>2015</v>
      </c>
      <c r="K9" s="16">
        <v>2014</v>
      </c>
      <c r="L9" s="17">
        <v>2013</v>
      </c>
      <c r="M9" s="17">
        <v>2012</v>
      </c>
      <c r="N9" s="17">
        <v>2011</v>
      </c>
      <c r="O9" s="17">
        <v>2010</v>
      </c>
      <c r="P9" s="17">
        <v>2009</v>
      </c>
      <c r="Q9" s="18">
        <v>2008</v>
      </c>
      <c r="R9" s="14">
        <v>2014</v>
      </c>
      <c r="S9" s="14">
        <v>2013</v>
      </c>
      <c r="T9" s="14">
        <v>2012</v>
      </c>
      <c r="U9" s="14">
        <v>2011</v>
      </c>
      <c r="V9" s="14">
        <v>2010</v>
      </c>
    </row>
    <row r="10" spans="1:22" x14ac:dyDescent="0.25">
      <c r="A10" s="19" t="s">
        <v>113</v>
      </c>
      <c r="B10" s="213" t="s">
        <v>140</v>
      </c>
      <c r="C10" s="20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x14ac:dyDescent="0.25">
      <c r="A11" s="22" t="s">
        <v>114</v>
      </c>
      <c r="B11" s="23">
        <f t="shared" ref="B11:D11" si="0">SUM(B12:B18)</f>
        <v>0</v>
      </c>
      <c r="C11" s="23">
        <f t="shared" si="0"/>
        <v>0</v>
      </c>
      <c r="D11" s="23">
        <f t="shared" si="0"/>
        <v>18656885</v>
      </c>
      <c r="E11" s="23">
        <f>SUM(E12:E18)</f>
        <v>16539731</v>
      </c>
      <c r="F11" s="23">
        <f>SUM(F12:F18)</f>
        <v>2238361</v>
      </c>
      <c r="G11" s="23">
        <f t="shared" ref="G11:Q11" si="1">SUM(G12:G18)</f>
        <v>0</v>
      </c>
      <c r="H11" s="23">
        <f t="shared" si="1"/>
        <v>0</v>
      </c>
      <c r="I11" s="23">
        <f t="shared" si="1"/>
        <v>0</v>
      </c>
      <c r="J11" s="23">
        <f t="shared" si="1"/>
        <v>0</v>
      </c>
      <c r="K11" s="23">
        <f t="shared" si="1"/>
        <v>0</v>
      </c>
      <c r="L11" s="23">
        <f t="shared" si="1"/>
        <v>0</v>
      </c>
      <c r="M11" s="23">
        <f t="shared" si="1"/>
        <v>56</v>
      </c>
      <c r="N11" s="23">
        <f t="shared" si="1"/>
        <v>0</v>
      </c>
      <c r="O11" s="23">
        <f t="shared" si="1"/>
        <v>0</v>
      </c>
      <c r="P11" s="23">
        <f t="shared" si="1"/>
        <v>0</v>
      </c>
      <c r="Q11" s="24">
        <f t="shared" si="1"/>
        <v>0</v>
      </c>
      <c r="R11" s="23"/>
      <c r="S11" s="23"/>
      <c r="T11" s="23"/>
      <c r="U11" s="23"/>
      <c r="V11" s="23"/>
    </row>
    <row r="12" spans="1:22" x14ac:dyDescent="0.25">
      <c r="A12" s="25" t="s">
        <v>44</v>
      </c>
      <c r="B12" s="20"/>
      <c r="C12" s="20"/>
      <c r="D12" s="20">
        <v>18656885</v>
      </c>
      <c r="E12" s="26">
        <v>16539731</v>
      </c>
      <c r="F12" s="26">
        <v>2238361</v>
      </c>
      <c r="G12" s="26"/>
      <c r="H12" s="26"/>
      <c r="I12" s="26"/>
      <c r="J12" s="26"/>
      <c r="K12" s="27"/>
      <c r="L12" s="26"/>
      <c r="M12" s="26"/>
      <c r="N12" s="26"/>
      <c r="O12" s="26"/>
      <c r="P12" s="26"/>
      <c r="Q12" s="28"/>
      <c r="R12" s="26"/>
      <c r="S12" s="26"/>
      <c r="T12" s="26"/>
      <c r="U12" s="26"/>
      <c r="V12" s="26"/>
    </row>
    <row r="13" spans="1:22" hidden="1" x14ac:dyDescent="0.25">
      <c r="A13" s="25" t="s">
        <v>45</v>
      </c>
      <c r="B13" s="20"/>
      <c r="C13" s="20"/>
      <c r="D13" s="20"/>
      <c r="E13" s="20"/>
      <c r="F13" s="26"/>
      <c r="G13" s="26"/>
      <c r="H13" s="26"/>
      <c r="I13" s="26"/>
      <c r="J13" s="26"/>
      <c r="K13" s="27"/>
      <c r="L13" s="26"/>
      <c r="M13" s="26"/>
      <c r="N13" s="26"/>
      <c r="O13" s="26"/>
      <c r="P13" s="26"/>
      <c r="Q13" s="28"/>
      <c r="R13" s="26"/>
      <c r="S13" s="26"/>
      <c r="T13" s="26"/>
      <c r="U13" s="26"/>
      <c r="V13" s="26"/>
    </row>
    <row r="14" spans="1:22" hidden="1" x14ac:dyDescent="0.25">
      <c r="A14" s="25" t="s">
        <v>38</v>
      </c>
      <c r="B14" s="20"/>
      <c r="C14" s="20"/>
      <c r="D14" s="20"/>
      <c r="E14" s="20"/>
      <c r="F14" s="26"/>
      <c r="G14" s="26"/>
      <c r="H14" s="26"/>
      <c r="I14" s="26"/>
      <c r="J14" s="26"/>
      <c r="K14" s="27"/>
      <c r="L14" s="26"/>
      <c r="M14" s="26"/>
      <c r="N14" s="26"/>
      <c r="O14" s="26"/>
      <c r="P14" s="26"/>
      <c r="Q14" s="28"/>
      <c r="R14" s="26"/>
      <c r="S14" s="26"/>
      <c r="T14" s="26"/>
      <c r="U14" s="26"/>
      <c r="V14" s="26"/>
    </row>
    <row r="15" spans="1:22" hidden="1" x14ac:dyDescent="0.25">
      <c r="A15" s="25" t="s">
        <v>39</v>
      </c>
      <c r="B15" s="20"/>
      <c r="C15" s="20"/>
      <c r="D15" s="20"/>
      <c r="E15" s="20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8"/>
      <c r="R15" s="26"/>
      <c r="S15" s="26"/>
      <c r="T15" s="26"/>
      <c r="U15" s="26"/>
      <c r="V15" s="26"/>
    </row>
    <row r="16" spans="1:22" hidden="1" x14ac:dyDescent="0.25">
      <c r="A16" s="25" t="s">
        <v>46</v>
      </c>
      <c r="B16" s="20"/>
      <c r="C16" s="20"/>
      <c r="D16" s="20"/>
      <c r="E16" s="20"/>
      <c r="F16" s="26"/>
      <c r="G16" s="26"/>
      <c r="H16" s="26"/>
      <c r="I16" s="26"/>
      <c r="J16" s="26"/>
      <c r="K16" s="27"/>
      <c r="L16" s="26"/>
      <c r="M16" s="26"/>
      <c r="N16" s="26"/>
      <c r="O16" s="26"/>
      <c r="P16" s="26"/>
      <c r="Q16" s="28"/>
      <c r="R16" s="26"/>
      <c r="S16" s="26"/>
      <c r="T16" s="26"/>
      <c r="U16" s="26"/>
      <c r="V16" s="26"/>
    </row>
    <row r="17" spans="1:22" hidden="1" x14ac:dyDescent="0.25">
      <c r="A17" s="25" t="s">
        <v>80</v>
      </c>
      <c r="B17" s="20"/>
      <c r="C17" s="20"/>
      <c r="D17" s="20"/>
      <c r="E17" s="20"/>
      <c r="F17" s="26"/>
      <c r="G17" s="26"/>
      <c r="H17" s="26"/>
      <c r="I17" s="26"/>
      <c r="J17" s="26"/>
      <c r="K17" s="27"/>
      <c r="L17" s="26"/>
      <c r="M17" s="26">
        <v>56</v>
      </c>
      <c r="N17" s="26"/>
      <c r="O17" s="26"/>
      <c r="P17" s="26"/>
      <c r="Q17" s="28"/>
      <c r="R17" s="26"/>
      <c r="S17" s="26"/>
      <c r="T17" s="26"/>
      <c r="U17" s="26"/>
      <c r="V17" s="26"/>
    </row>
    <row r="18" spans="1:22" hidden="1" x14ac:dyDescent="0.25">
      <c r="A18" s="25" t="s">
        <v>115</v>
      </c>
      <c r="B18" s="20"/>
      <c r="C18" s="20"/>
      <c r="D18" s="20"/>
      <c r="E18" s="20"/>
      <c r="F18" s="26"/>
      <c r="G18" s="26"/>
      <c r="H18" s="26"/>
      <c r="I18" s="26"/>
      <c r="J18" s="26"/>
      <c r="K18" s="27"/>
      <c r="L18" s="26"/>
      <c r="M18" s="26"/>
      <c r="N18" s="26"/>
      <c r="O18" s="26"/>
      <c r="P18" s="26"/>
      <c r="Q18" s="28"/>
      <c r="R18" s="26"/>
      <c r="S18" s="26"/>
      <c r="T18" s="26"/>
      <c r="U18" s="26"/>
      <c r="V18" s="26"/>
    </row>
    <row r="19" spans="1:22" ht="18.75" customHeight="1" x14ac:dyDescent="0.25">
      <c r="A19" s="22" t="s">
        <v>116</v>
      </c>
      <c r="B19" s="23">
        <f t="shared" ref="B19:V19" si="2">SUM(B20:B26)</f>
        <v>1356591701</v>
      </c>
      <c r="C19" s="23">
        <f t="shared" si="2"/>
        <v>1324247951</v>
      </c>
      <c r="D19" s="23">
        <f t="shared" si="2"/>
        <v>1337260544</v>
      </c>
      <c r="E19" s="23">
        <f t="shared" si="2"/>
        <v>1150087813</v>
      </c>
      <c r="F19" s="23">
        <f t="shared" si="2"/>
        <v>1306779184</v>
      </c>
      <c r="G19" s="29">
        <f t="shared" si="2"/>
        <v>1280571500</v>
      </c>
      <c r="H19" s="29">
        <f t="shared" si="2"/>
        <v>1221234608</v>
      </c>
      <c r="I19" s="29">
        <f t="shared" si="2"/>
        <v>1140397722</v>
      </c>
      <c r="J19" s="29">
        <f t="shared" si="2"/>
        <v>1060795521</v>
      </c>
      <c r="K19" s="29">
        <f t="shared" si="2"/>
        <v>971496695</v>
      </c>
      <c r="L19" s="23">
        <f t="shared" si="2"/>
        <v>930592458</v>
      </c>
      <c r="M19" s="23">
        <f t="shared" si="2"/>
        <v>803773645</v>
      </c>
      <c r="N19" s="23">
        <f t="shared" si="2"/>
        <v>751888226</v>
      </c>
      <c r="O19" s="23">
        <f t="shared" si="2"/>
        <v>660897708</v>
      </c>
      <c r="P19" s="23">
        <f t="shared" si="2"/>
        <v>596443355</v>
      </c>
      <c r="Q19" s="24">
        <f t="shared" si="2"/>
        <v>535499551</v>
      </c>
      <c r="R19" s="29">
        <f t="shared" si="2"/>
        <v>971496695</v>
      </c>
      <c r="S19" s="29">
        <f t="shared" si="2"/>
        <v>930592458</v>
      </c>
      <c r="T19" s="29">
        <f t="shared" si="2"/>
        <v>803773645</v>
      </c>
      <c r="U19" s="29">
        <f t="shared" si="2"/>
        <v>751888226</v>
      </c>
      <c r="V19" s="29">
        <f t="shared" si="2"/>
        <v>660897708</v>
      </c>
    </row>
    <row r="20" spans="1:22" x14ac:dyDescent="0.25">
      <c r="A20" s="25" t="s">
        <v>44</v>
      </c>
      <c r="B20" s="30">
        <v>1190270673</v>
      </c>
      <c r="C20" s="30">
        <v>1165744724</v>
      </c>
      <c r="D20" s="30">
        <v>1188269136</v>
      </c>
      <c r="E20" s="26">
        <v>1009275909</v>
      </c>
      <c r="F20" s="26">
        <v>1171605214</v>
      </c>
      <c r="G20" s="26">
        <v>1154130761</v>
      </c>
      <c r="H20" s="26">
        <v>1100573681</v>
      </c>
      <c r="I20" s="26">
        <v>1026848402</v>
      </c>
      <c r="J20" s="26">
        <v>953980748</v>
      </c>
      <c r="K20" s="31">
        <v>872959809</v>
      </c>
      <c r="L20" s="26">
        <v>833546523</v>
      </c>
      <c r="M20" s="26">
        <v>715480681</v>
      </c>
      <c r="N20" s="26">
        <v>669281138</v>
      </c>
      <c r="O20" s="26">
        <v>581890415</v>
      </c>
      <c r="P20" s="26">
        <v>523548612</v>
      </c>
      <c r="Q20" s="28">
        <v>469947459</v>
      </c>
      <c r="R20" s="26">
        <v>872959809</v>
      </c>
      <c r="S20" s="26">
        <v>833546523</v>
      </c>
      <c r="T20" s="26">
        <v>715480681</v>
      </c>
      <c r="U20" s="26">
        <v>669281138</v>
      </c>
      <c r="V20" s="26">
        <v>581890415</v>
      </c>
    </row>
    <row r="21" spans="1:22" x14ac:dyDescent="0.25">
      <c r="A21" s="25" t="s">
        <v>45</v>
      </c>
      <c r="B21" s="30"/>
      <c r="C21" s="30"/>
      <c r="D21" s="30"/>
      <c r="E21" s="26"/>
      <c r="F21" s="26"/>
      <c r="G21" s="26"/>
      <c r="H21" s="26"/>
      <c r="I21" s="26"/>
      <c r="J21" s="26"/>
      <c r="K21" s="31"/>
      <c r="L21" s="26"/>
      <c r="M21" s="26"/>
      <c r="N21" s="26"/>
      <c r="O21" s="26"/>
      <c r="P21" s="26"/>
      <c r="Q21" s="28"/>
      <c r="R21" s="26"/>
      <c r="S21" s="26"/>
      <c r="T21" s="26"/>
      <c r="U21" s="26"/>
      <c r="V21" s="26"/>
    </row>
    <row r="22" spans="1:22" x14ac:dyDescent="0.25">
      <c r="A22" s="25" t="s">
        <v>38</v>
      </c>
      <c r="B22" s="30">
        <v>165272705</v>
      </c>
      <c r="C22" s="30">
        <v>157533334</v>
      </c>
      <c r="D22" s="30">
        <v>148041064</v>
      </c>
      <c r="E22" s="26">
        <v>139954956</v>
      </c>
      <c r="F22" s="26">
        <v>134319042</v>
      </c>
      <c r="G22" s="26">
        <v>125559143</v>
      </c>
      <c r="H22" s="26">
        <v>119727544</v>
      </c>
      <c r="I22" s="26">
        <v>112552829</v>
      </c>
      <c r="J22" s="26">
        <v>105780599</v>
      </c>
      <c r="K22" s="31">
        <v>97438572</v>
      </c>
      <c r="L22" s="26">
        <v>95862450</v>
      </c>
      <c r="M22" s="26">
        <v>87209559</v>
      </c>
      <c r="N22" s="26">
        <v>80856901</v>
      </c>
      <c r="O22" s="26">
        <v>77365629</v>
      </c>
      <c r="P22" s="26">
        <v>71358541</v>
      </c>
      <c r="Q22" s="28">
        <v>64213270</v>
      </c>
      <c r="R22" s="26">
        <v>97438572</v>
      </c>
      <c r="S22" s="26">
        <v>95862450</v>
      </c>
      <c r="T22" s="26">
        <v>87209559</v>
      </c>
      <c r="U22" s="26">
        <v>80856901</v>
      </c>
      <c r="V22" s="26">
        <v>77365629</v>
      </c>
    </row>
    <row r="23" spans="1:22" x14ac:dyDescent="0.25">
      <c r="A23" s="25" t="s">
        <v>39</v>
      </c>
      <c r="B23" s="30">
        <v>951348</v>
      </c>
      <c r="C23" s="30">
        <v>903967</v>
      </c>
      <c r="D23" s="30">
        <v>884333</v>
      </c>
      <c r="E23" s="26">
        <v>765401</v>
      </c>
      <c r="F23" s="26">
        <v>722871</v>
      </c>
      <c r="G23" s="26">
        <v>678046</v>
      </c>
      <c r="H23" s="26">
        <v>650893</v>
      </c>
      <c r="I23" s="26">
        <v>651585</v>
      </c>
      <c r="J23" s="26">
        <v>614005</v>
      </c>
      <c r="K23" s="31">
        <v>602641</v>
      </c>
      <c r="L23" s="26">
        <v>609397</v>
      </c>
      <c r="M23" s="26"/>
      <c r="N23" s="26">
        <v>1229415</v>
      </c>
      <c r="O23" s="26">
        <v>1213495</v>
      </c>
      <c r="P23" s="26">
        <v>1176294</v>
      </c>
      <c r="Q23" s="28">
        <v>1083553</v>
      </c>
      <c r="R23" s="26">
        <v>602641</v>
      </c>
      <c r="S23" s="26">
        <v>609397</v>
      </c>
      <c r="T23" s="26"/>
      <c r="U23" s="26">
        <v>1229415</v>
      </c>
      <c r="V23" s="26">
        <v>1213495</v>
      </c>
    </row>
    <row r="24" spans="1:22" hidden="1" x14ac:dyDescent="0.25">
      <c r="A24" s="25" t="s">
        <v>46</v>
      </c>
      <c r="B24" s="30"/>
      <c r="C24" s="30"/>
      <c r="D24" s="30"/>
      <c r="E24" s="26"/>
      <c r="F24" s="26"/>
      <c r="G24" s="26"/>
      <c r="H24" s="26"/>
      <c r="I24" s="26"/>
      <c r="J24" s="26"/>
      <c r="K24" s="31"/>
      <c r="L24" s="26"/>
      <c r="M24" s="26"/>
      <c r="N24" s="26"/>
      <c r="O24" s="26"/>
      <c r="P24" s="26"/>
      <c r="Q24" s="28"/>
      <c r="R24" s="26"/>
      <c r="S24" s="26"/>
      <c r="T24" s="26"/>
      <c r="U24" s="26"/>
      <c r="V24" s="26"/>
    </row>
    <row r="25" spans="1:22" hidden="1" x14ac:dyDescent="0.25">
      <c r="A25" s="25" t="s">
        <v>80</v>
      </c>
      <c r="B25" s="30"/>
      <c r="C25" s="30"/>
      <c r="D25" s="30"/>
      <c r="E25" s="26"/>
      <c r="F25" s="26"/>
      <c r="G25" s="26"/>
      <c r="H25" s="26"/>
      <c r="I25" s="26"/>
      <c r="J25" s="26"/>
      <c r="K25" s="31"/>
      <c r="L25" s="26"/>
      <c r="M25" s="26"/>
      <c r="N25" s="26"/>
      <c r="O25" s="26"/>
      <c r="P25" s="26"/>
      <c r="Q25" s="28"/>
      <c r="R25" s="26"/>
      <c r="S25" s="26"/>
      <c r="T25" s="26"/>
      <c r="U25" s="26"/>
      <c r="V25" s="26"/>
    </row>
    <row r="26" spans="1:22" x14ac:dyDescent="0.25">
      <c r="A26" s="25" t="s">
        <v>115</v>
      </c>
      <c r="B26" s="30">
        <v>96975</v>
      </c>
      <c r="C26" s="30">
        <v>65926</v>
      </c>
      <c r="D26" s="30">
        <v>66011</v>
      </c>
      <c r="E26" s="26">
        <v>91547</v>
      </c>
      <c r="F26" s="26">
        <v>132057</v>
      </c>
      <c r="G26" s="26">
        <v>203550</v>
      </c>
      <c r="H26" s="26">
        <v>282490</v>
      </c>
      <c r="I26" s="26">
        <v>344906</v>
      </c>
      <c r="J26" s="26">
        <v>420169</v>
      </c>
      <c r="K26" s="31">
        <v>495673</v>
      </c>
      <c r="L26" s="26">
        <v>574088</v>
      </c>
      <c r="M26" s="26">
        <v>1083405</v>
      </c>
      <c r="N26" s="26">
        <v>520772</v>
      </c>
      <c r="O26" s="26">
        <v>428169</v>
      </c>
      <c r="P26" s="26">
        <v>359908</v>
      </c>
      <c r="Q26" s="28">
        <v>255269</v>
      </c>
      <c r="R26" s="26">
        <v>495673</v>
      </c>
      <c r="S26" s="26">
        <v>574088</v>
      </c>
      <c r="T26" s="26">
        <v>1083405</v>
      </c>
      <c r="U26" s="26">
        <v>520772</v>
      </c>
      <c r="V26" s="26">
        <v>428169</v>
      </c>
    </row>
    <row r="27" spans="1:22" ht="22.5" customHeight="1" x14ac:dyDescent="0.25">
      <c r="A27" s="32" t="s">
        <v>93</v>
      </c>
      <c r="B27" s="23">
        <f t="shared" ref="B27:D27" si="3">B28+B36</f>
        <v>1852144835</v>
      </c>
      <c r="C27" s="23">
        <f>C28+C36</f>
        <v>1723917554</v>
      </c>
      <c r="D27" s="23">
        <f t="shared" si="3"/>
        <v>1716552952</v>
      </c>
      <c r="E27" s="23">
        <f>E28+E36</f>
        <v>1472555686</v>
      </c>
      <c r="F27" s="23">
        <f>F28+F36</f>
        <v>1707152786</v>
      </c>
      <c r="G27" s="29">
        <f t="shared" ref="G27:V27" si="4">G28+G36+G44</f>
        <v>1716224785</v>
      </c>
      <c r="H27" s="29">
        <f t="shared" si="4"/>
        <v>1658084243</v>
      </c>
      <c r="I27" s="29">
        <f t="shared" si="4"/>
        <v>1591137569</v>
      </c>
      <c r="J27" s="29">
        <f t="shared" si="4"/>
        <v>1480283426</v>
      </c>
      <c r="K27" s="29">
        <f t="shared" si="4"/>
        <v>1368964143</v>
      </c>
      <c r="L27" s="23">
        <f t="shared" si="4"/>
        <v>1339213077</v>
      </c>
      <c r="M27" s="23">
        <f t="shared" si="4"/>
        <v>1080802062</v>
      </c>
      <c r="N27" s="23">
        <f t="shared" si="4"/>
        <v>1011087035</v>
      </c>
      <c r="O27" s="23">
        <f t="shared" si="4"/>
        <v>802629995</v>
      </c>
      <c r="P27" s="23">
        <f t="shared" si="4"/>
        <v>738831974</v>
      </c>
      <c r="Q27" s="24">
        <f t="shared" si="4"/>
        <v>656622705</v>
      </c>
      <c r="R27" s="29">
        <f t="shared" si="4"/>
        <v>1368964143</v>
      </c>
      <c r="S27" s="29">
        <f t="shared" si="4"/>
        <v>1339213077</v>
      </c>
      <c r="T27" s="29">
        <f t="shared" si="4"/>
        <v>1080802062</v>
      </c>
      <c r="U27" s="29">
        <f t="shared" si="4"/>
        <v>1011087035</v>
      </c>
      <c r="V27" s="29">
        <f t="shared" si="4"/>
        <v>802629995</v>
      </c>
    </row>
    <row r="28" spans="1:22" ht="21.75" customHeight="1" x14ac:dyDescent="0.25">
      <c r="A28" s="22" t="s">
        <v>117</v>
      </c>
      <c r="B28" s="23">
        <f t="shared" ref="B28:D28" si="5">SUM(B29:B35)</f>
        <v>1341164999</v>
      </c>
      <c r="C28" s="23">
        <f t="shared" si="5"/>
        <v>1250563467</v>
      </c>
      <c r="D28" s="23">
        <f t="shared" si="5"/>
        <v>1314207693</v>
      </c>
      <c r="E28" s="23">
        <f>SUM(E29:E35)</f>
        <v>1110825348</v>
      </c>
      <c r="F28" s="23">
        <f>SUM(F29:F35)</f>
        <v>1259883196</v>
      </c>
      <c r="G28" s="29">
        <f t="shared" ref="G28:V28" si="6">SUM(G29:G35)</f>
        <v>1305091474</v>
      </c>
      <c r="H28" s="29">
        <f t="shared" si="6"/>
        <v>1319808632</v>
      </c>
      <c r="I28" s="29">
        <f t="shared" si="6"/>
        <v>1302096270</v>
      </c>
      <c r="J28" s="29">
        <f t="shared" si="6"/>
        <v>1204246060</v>
      </c>
      <c r="K28" s="29">
        <f t="shared" si="6"/>
        <v>1137907217</v>
      </c>
      <c r="L28" s="23">
        <f t="shared" si="6"/>
        <v>1170518317</v>
      </c>
      <c r="M28" s="23">
        <f t="shared" si="6"/>
        <v>938865796</v>
      </c>
      <c r="N28" s="23">
        <f t="shared" si="6"/>
        <v>882317063</v>
      </c>
      <c r="O28" s="23">
        <f t="shared" si="6"/>
        <v>718187422</v>
      </c>
      <c r="P28" s="23">
        <f t="shared" si="6"/>
        <v>685006930</v>
      </c>
      <c r="Q28" s="24">
        <f t="shared" si="6"/>
        <v>623105632</v>
      </c>
      <c r="R28" s="29">
        <f t="shared" si="6"/>
        <v>1137907217</v>
      </c>
      <c r="S28" s="29">
        <f t="shared" si="6"/>
        <v>1170518317</v>
      </c>
      <c r="T28" s="29">
        <f t="shared" si="6"/>
        <v>938865796</v>
      </c>
      <c r="U28" s="29">
        <f t="shared" si="6"/>
        <v>882317063</v>
      </c>
      <c r="V28" s="29">
        <f t="shared" si="6"/>
        <v>718187422</v>
      </c>
    </row>
    <row r="29" spans="1:22" x14ac:dyDescent="0.25">
      <c r="A29" s="25" t="s">
        <v>44</v>
      </c>
      <c r="B29" s="30">
        <v>1259391450</v>
      </c>
      <c r="C29" s="30">
        <v>1168997522</v>
      </c>
      <c r="D29" s="30">
        <v>1234111690</v>
      </c>
      <c r="E29" s="26">
        <v>1034357973</v>
      </c>
      <c r="F29" s="26">
        <v>1165337420</v>
      </c>
      <c r="G29" s="26">
        <v>1190269050</v>
      </c>
      <c r="H29" s="26">
        <v>1167793977</v>
      </c>
      <c r="I29" s="26">
        <v>1160581197</v>
      </c>
      <c r="J29" s="26">
        <v>1071389169</v>
      </c>
      <c r="K29" s="31">
        <v>1010086354</v>
      </c>
      <c r="L29" s="26">
        <v>1057049810</v>
      </c>
      <c r="M29" s="26">
        <v>841692017</v>
      </c>
      <c r="N29" s="26">
        <v>788680071</v>
      </c>
      <c r="O29" s="26">
        <v>643958757</v>
      </c>
      <c r="P29" s="26">
        <v>616681329</v>
      </c>
      <c r="Q29" s="28">
        <v>561120761</v>
      </c>
      <c r="R29" s="26">
        <v>1010086354</v>
      </c>
      <c r="S29" s="26">
        <v>1057049810</v>
      </c>
      <c r="T29" s="26">
        <v>841692017</v>
      </c>
      <c r="U29" s="26">
        <v>788680071</v>
      </c>
      <c r="V29" s="26">
        <v>643958757</v>
      </c>
    </row>
    <row r="30" spans="1:22" hidden="1" x14ac:dyDescent="0.25">
      <c r="A30" s="25" t="s">
        <v>45</v>
      </c>
      <c r="B30" s="30"/>
      <c r="C30" s="30"/>
      <c r="D30" s="30"/>
      <c r="E30" s="26"/>
      <c r="F30" s="26"/>
      <c r="G30" s="26"/>
      <c r="H30" s="26"/>
      <c r="I30" s="26"/>
      <c r="J30" s="26"/>
      <c r="K30" s="31"/>
      <c r="L30" s="26"/>
      <c r="M30" s="26"/>
      <c r="N30" s="26"/>
      <c r="O30" s="26"/>
      <c r="P30" s="26"/>
      <c r="Q30" s="28"/>
      <c r="R30" s="26"/>
      <c r="S30" s="26"/>
      <c r="T30" s="26"/>
      <c r="U30" s="26"/>
      <c r="V30" s="26"/>
    </row>
    <row r="31" spans="1:22" hidden="1" x14ac:dyDescent="0.25">
      <c r="A31" s="25" t="s">
        <v>38</v>
      </c>
      <c r="B31" s="30"/>
      <c r="C31" s="30"/>
      <c r="D31" s="30"/>
      <c r="E31" s="26"/>
      <c r="F31" s="26"/>
      <c r="G31" s="26"/>
      <c r="H31" s="26"/>
      <c r="I31" s="26"/>
      <c r="J31" s="26"/>
      <c r="K31" s="31"/>
      <c r="L31" s="26"/>
      <c r="M31" s="26"/>
      <c r="N31" s="26"/>
      <c r="O31" s="26"/>
      <c r="P31" s="26"/>
      <c r="Q31" s="28"/>
      <c r="R31" s="26"/>
      <c r="S31" s="26"/>
      <c r="T31" s="26"/>
      <c r="U31" s="26"/>
      <c r="V31" s="26"/>
    </row>
    <row r="32" spans="1:22" x14ac:dyDescent="0.25">
      <c r="A32" s="25" t="s">
        <v>39</v>
      </c>
      <c r="B32" s="30">
        <v>700685</v>
      </c>
      <c r="C32" s="30">
        <v>553789</v>
      </c>
      <c r="D32" s="30">
        <v>559129</v>
      </c>
      <c r="E32" s="26">
        <v>412044</v>
      </c>
      <c r="F32" s="26">
        <v>1148089</v>
      </c>
      <c r="G32" s="26">
        <v>807716</v>
      </c>
      <c r="H32" s="26">
        <v>822490</v>
      </c>
      <c r="I32" s="26">
        <v>857962</v>
      </c>
      <c r="J32" s="26">
        <v>783078</v>
      </c>
      <c r="K32" s="31">
        <v>797889</v>
      </c>
      <c r="L32" s="26">
        <v>832212</v>
      </c>
      <c r="M32" s="26"/>
      <c r="N32" s="26">
        <v>1670302</v>
      </c>
      <c r="O32" s="26">
        <v>1492346</v>
      </c>
      <c r="P32" s="26">
        <v>1464839</v>
      </c>
      <c r="Q32" s="28">
        <v>1364526</v>
      </c>
      <c r="R32" s="26">
        <v>797889</v>
      </c>
      <c r="S32" s="26">
        <v>832212</v>
      </c>
      <c r="T32" s="26"/>
      <c r="U32" s="26">
        <v>1670302</v>
      </c>
      <c r="V32" s="26">
        <v>1492346</v>
      </c>
    </row>
    <row r="33" spans="1:22" x14ac:dyDescent="0.25">
      <c r="A33" s="25" t="s">
        <v>46</v>
      </c>
      <c r="B33" s="30">
        <v>2111343</v>
      </c>
      <c r="C33" s="30">
        <v>2053976</v>
      </c>
      <c r="D33" s="30">
        <v>2197535</v>
      </c>
      <c r="E33" s="26">
        <v>2447041</v>
      </c>
      <c r="F33" s="26">
        <v>3132284</v>
      </c>
      <c r="G33" s="26">
        <v>3398526</v>
      </c>
      <c r="H33" s="26">
        <v>3434644</v>
      </c>
      <c r="I33" s="26">
        <v>3764570</v>
      </c>
      <c r="J33" s="26">
        <v>4395366</v>
      </c>
      <c r="K33" s="31">
        <v>3921876</v>
      </c>
      <c r="L33" s="26">
        <v>1446226</v>
      </c>
      <c r="M33" s="26">
        <v>3278099</v>
      </c>
      <c r="N33" s="26">
        <v>3272875</v>
      </c>
      <c r="O33" s="26">
        <v>2488878</v>
      </c>
      <c r="P33" s="26">
        <v>2537774</v>
      </c>
      <c r="Q33" s="28">
        <v>2146929</v>
      </c>
      <c r="R33" s="26">
        <v>3921876</v>
      </c>
      <c r="S33" s="26">
        <v>1446226</v>
      </c>
      <c r="T33" s="26">
        <v>3278099</v>
      </c>
      <c r="U33" s="26">
        <v>3272875</v>
      </c>
      <c r="V33" s="26">
        <v>2488878</v>
      </c>
    </row>
    <row r="34" spans="1:22" x14ac:dyDescent="0.25">
      <c r="A34" s="25" t="s">
        <v>80</v>
      </c>
      <c r="B34" s="30">
        <f>78961479+42</f>
        <v>78961521</v>
      </c>
      <c r="C34" s="30">
        <v>78958180</v>
      </c>
      <c r="D34" s="30">
        <v>77339339</v>
      </c>
      <c r="E34" s="26">
        <v>73608290</v>
      </c>
      <c r="F34" s="26">
        <v>90265403</v>
      </c>
      <c r="G34" s="26">
        <v>110616182</v>
      </c>
      <c r="H34" s="26">
        <v>147757521</v>
      </c>
      <c r="I34" s="26">
        <v>136892541</v>
      </c>
      <c r="J34" s="26">
        <v>127678447</v>
      </c>
      <c r="K34" s="31">
        <v>123101098</v>
      </c>
      <c r="L34" s="26">
        <v>111190069</v>
      </c>
      <c r="M34" s="26">
        <v>93895680</v>
      </c>
      <c r="N34" s="26">
        <v>88693815</v>
      </c>
      <c r="O34" s="26">
        <v>70247441</v>
      </c>
      <c r="P34" s="26">
        <v>64322988</v>
      </c>
      <c r="Q34" s="28">
        <v>58473416</v>
      </c>
      <c r="R34" s="26">
        <v>123101098</v>
      </c>
      <c r="S34" s="26">
        <v>111190069</v>
      </c>
      <c r="T34" s="26">
        <v>93895680</v>
      </c>
      <c r="U34" s="26">
        <v>88693815</v>
      </c>
      <c r="V34" s="26">
        <v>70247441</v>
      </c>
    </row>
    <row r="35" spans="1:22" hidden="1" x14ac:dyDescent="0.25">
      <c r="A35" s="25" t="s">
        <v>115</v>
      </c>
      <c r="B35" s="20"/>
      <c r="C35" s="20"/>
      <c r="D35" s="20"/>
      <c r="E35" s="26"/>
      <c r="F35" s="26"/>
      <c r="G35" s="26"/>
      <c r="H35" s="26"/>
      <c r="I35" s="26"/>
      <c r="J35" s="26"/>
      <c r="K35" s="27"/>
      <c r="L35" s="26"/>
      <c r="M35" s="26"/>
      <c r="N35" s="26"/>
      <c r="O35" s="26"/>
      <c r="P35" s="26"/>
      <c r="Q35" s="28"/>
      <c r="R35" s="26"/>
      <c r="S35" s="26"/>
      <c r="T35" s="26"/>
      <c r="U35" s="26"/>
      <c r="V35" s="26"/>
    </row>
    <row r="36" spans="1:22" x14ac:dyDescent="0.25">
      <c r="A36" s="22" t="s">
        <v>118</v>
      </c>
      <c r="B36" s="23">
        <f t="shared" ref="B36:V36" si="7">SUM(B37:B43)</f>
        <v>510979836</v>
      </c>
      <c r="C36" s="23">
        <f t="shared" si="7"/>
        <v>473354087</v>
      </c>
      <c r="D36" s="23">
        <f t="shared" si="7"/>
        <v>402345259</v>
      </c>
      <c r="E36" s="23">
        <f t="shared" si="7"/>
        <v>361730338</v>
      </c>
      <c r="F36" s="23">
        <f t="shared" si="7"/>
        <v>447269590</v>
      </c>
      <c r="G36" s="29">
        <f t="shared" si="7"/>
        <v>411133311</v>
      </c>
      <c r="H36" s="29">
        <f t="shared" si="7"/>
        <v>338275611</v>
      </c>
      <c r="I36" s="29">
        <f t="shared" si="7"/>
        <v>289041299</v>
      </c>
      <c r="J36" s="29">
        <f t="shared" si="7"/>
        <v>276037366</v>
      </c>
      <c r="K36" s="29">
        <f t="shared" si="7"/>
        <v>231056926</v>
      </c>
      <c r="L36" s="23">
        <f t="shared" si="7"/>
        <v>168694760</v>
      </c>
      <c r="M36" s="23">
        <f t="shared" si="7"/>
        <v>141936266</v>
      </c>
      <c r="N36" s="23">
        <f t="shared" si="7"/>
        <v>128769972</v>
      </c>
      <c r="O36" s="23">
        <f t="shared" si="7"/>
        <v>84442573</v>
      </c>
      <c r="P36" s="23">
        <f t="shared" si="7"/>
        <v>53825044</v>
      </c>
      <c r="Q36" s="24">
        <f t="shared" si="7"/>
        <v>33517073</v>
      </c>
      <c r="R36" s="29">
        <f t="shared" si="7"/>
        <v>231056926</v>
      </c>
      <c r="S36" s="29">
        <f t="shared" si="7"/>
        <v>168694760</v>
      </c>
      <c r="T36" s="29">
        <f t="shared" si="7"/>
        <v>141936266</v>
      </c>
      <c r="U36" s="29">
        <f t="shared" si="7"/>
        <v>128769972</v>
      </c>
      <c r="V36" s="29">
        <f t="shared" si="7"/>
        <v>84442573</v>
      </c>
    </row>
    <row r="37" spans="1:22" x14ac:dyDescent="0.25">
      <c r="A37" s="25" t="s">
        <v>44</v>
      </c>
      <c r="B37" s="30">
        <v>431814465</v>
      </c>
      <c r="C37" s="30">
        <v>406040760</v>
      </c>
      <c r="D37" s="30">
        <v>349888320</v>
      </c>
      <c r="E37" s="26">
        <v>304697626</v>
      </c>
      <c r="F37" s="26">
        <v>379664593</v>
      </c>
      <c r="G37" s="26">
        <v>366941709</v>
      </c>
      <c r="H37" s="26">
        <v>336620970</v>
      </c>
      <c r="I37" s="26">
        <v>287571382</v>
      </c>
      <c r="J37" s="26">
        <v>274924868</v>
      </c>
      <c r="K37" s="31">
        <v>229826024</v>
      </c>
      <c r="L37" s="26">
        <v>167849721</v>
      </c>
      <c r="M37" s="26">
        <v>141499384</v>
      </c>
      <c r="N37" s="26">
        <v>128145372</v>
      </c>
      <c r="O37" s="26">
        <v>76781432</v>
      </c>
      <c r="P37" s="26">
        <v>46680418</v>
      </c>
      <c r="Q37" s="28">
        <v>28307878</v>
      </c>
      <c r="R37" s="26">
        <v>229826024</v>
      </c>
      <c r="S37" s="26">
        <v>167849721</v>
      </c>
      <c r="T37" s="26">
        <v>141499384</v>
      </c>
      <c r="U37" s="26">
        <v>128145372</v>
      </c>
      <c r="V37" s="26">
        <v>76781432</v>
      </c>
    </row>
    <row r="38" spans="1:22" x14ac:dyDescent="0.25">
      <c r="A38" s="25" t="s">
        <v>45</v>
      </c>
      <c r="B38" s="30"/>
      <c r="C38" s="30"/>
      <c r="D38" s="30">
        <v>26934</v>
      </c>
      <c r="E38" s="26">
        <v>23305</v>
      </c>
      <c r="F38" s="26"/>
      <c r="G38" s="26"/>
      <c r="H38" s="26"/>
      <c r="I38" s="26"/>
      <c r="J38" s="26"/>
      <c r="K38" s="31"/>
      <c r="L38" s="26"/>
      <c r="M38" s="26"/>
      <c r="N38" s="26"/>
      <c r="O38" s="26">
        <v>75819</v>
      </c>
      <c r="P38" s="26">
        <v>203901</v>
      </c>
      <c r="Q38" s="28">
        <v>314625</v>
      </c>
      <c r="R38" s="26"/>
      <c r="S38" s="26"/>
      <c r="T38" s="26"/>
      <c r="U38" s="26"/>
      <c r="V38" s="26">
        <v>75819</v>
      </c>
    </row>
    <row r="39" spans="1:22" hidden="1" x14ac:dyDescent="0.25">
      <c r="A39" s="25" t="s">
        <v>38</v>
      </c>
      <c r="B39" s="30"/>
      <c r="C39" s="30"/>
      <c r="D39" s="30"/>
      <c r="E39" s="26"/>
      <c r="F39" s="26"/>
      <c r="G39" s="26"/>
      <c r="H39" s="26"/>
      <c r="I39" s="26"/>
      <c r="J39" s="26"/>
      <c r="K39" s="31"/>
      <c r="L39" s="26"/>
      <c r="M39" s="26"/>
      <c r="N39" s="26"/>
      <c r="O39" s="26"/>
      <c r="P39" s="26"/>
      <c r="Q39" s="28"/>
      <c r="R39" s="26"/>
      <c r="S39" s="26"/>
      <c r="T39" s="26"/>
      <c r="U39" s="26"/>
      <c r="V39" s="26"/>
    </row>
    <row r="40" spans="1:22" x14ac:dyDescent="0.25">
      <c r="A40" s="25" t="s">
        <v>39</v>
      </c>
      <c r="B40" s="30">
        <v>544830</v>
      </c>
      <c r="C40" s="30">
        <v>547934</v>
      </c>
      <c r="D40" s="30">
        <v>517525</v>
      </c>
      <c r="E40" s="26">
        <v>490767</v>
      </c>
      <c r="F40" s="26">
        <v>5076</v>
      </c>
      <c r="G40" s="26">
        <v>604555</v>
      </c>
      <c r="H40" s="26"/>
      <c r="I40" s="26"/>
      <c r="J40" s="26"/>
      <c r="K40" s="31">
        <v>90556</v>
      </c>
      <c r="L40" s="26">
        <v>5571</v>
      </c>
      <c r="M40" s="26"/>
      <c r="N40" s="26">
        <v>92833</v>
      </c>
      <c r="O40" s="26">
        <v>63508</v>
      </c>
      <c r="P40" s="26">
        <v>50918</v>
      </c>
      <c r="Q40" s="28">
        <v>18635</v>
      </c>
      <c r="R40" s="26">
        <v>90556</v>
      </c>
      <c r="S40" s="26">
        <v>5571</v>
      </c>
      <c r="T40" s="26"/>
      <c r="U40" s="26">
        <v>92833</v>
      </c>
      <c r="V40" s="26">
        <v>63508</v>
      </c>
    </row>
    <row r="41" spans="1:22" x14ac:dyDescent="0.25">
      <c r="A41" s="25" t="s">
        <v>46</v>
      </c>
      <c r="B41" s="30">
        <v>2739012</v>
      </c>
      <c r="C41" s="30">
        <v>1755344</v>
      </c>
      <c r="D41" s="30">
        <v>2481339</v>
      </c>
      <c r="E41" s="26">
        <v>1874414</v>
      </c>
      <c r="F41" s="26">
        <v>2102787</v>
      </c>
      <c r="G41" s="26">
        <v>1839209</v>
      </c>
      <c r="H41" s="26">
        <v>1654641</v>
      </c>
      <c r="I41" s="26">
        <v>1469917</v>
      </c>
      <c r="J41" s="26">
        <v>1112498</v>
      </c>
      <c r="K41" s="31">
        <v>1140346</v>
      </c>
      <c r="L41" s="26">
        <v>839468</v>
      </c>
      <c r="M41" s="26">
        <v>436882</v>
      </c>
      <c r="N41" s="26">
        <v>531767</v>
      </c>
      <c r="O41" s="26">
        <v>575160</v>
      </c>
      <c r="P41" s="26">
        <v>201898</v>
      </c>
      <c r="Q41" s="28">
        <v>140959</v>
      </c>
      <c r="R41" s="26">
        <v>1140346</v>
      </c>
      <c r="S41" s="26">
        <v>839468</v>
      </c>
      <c r="T41" s="26">
        <v>436882</v>
      </c>
      <c r="U41" s="26">
        <v>531767</v>
      </c>
      <c r="V41" s="26">
        <v>575160</v>
      </c>
    </row>
    <row r="42" spans="1:22" x14ac:dyDescent="0.25">
      <c r="A42" s="25" t="s">
        <v>80</v>
      </c>
      <c r="B42" s="30">
        <v>75881529</v>
      </c>
      <c r="C42" s="30">
        <v>65010049</v>
      </c>
      <c r="D42" s="30">
        <v>49431141</v>
      </c>
      <c r="E42" s="26">
        <v>54644226</v>
      </c>
      <c r="F42" s="26">
        <v>65497134</v>
      </c>
      <c r="G42" s="26">
        <v>41747838</v>
      </c>
      <c r="H42" s="26"/>
      <c r="I42" s="26"/>
      <c r="J42" s="26"/>
      <c r="K42" s="27"/>
      <c r="L42" s="26"/>
      <c r="M42" s="26"/>
      <c r="N42" s="26"/>
      <c r="O42" s="26">
        <v>6946654</v>
      </c>
      <c r="P42" s="26">
        <v>6687909</v>
      </c>
      <c r="Q42" s="28">
        <v>4734976</v>
      </c>
      <c r="R42" s="26"/>
      <c r="S42" s="26"/>
      <c r="T42" s="26"/>
      <c r="U42" s="26"/>
      <c r="V42" s="26">
        <v>6946654</v>
      </c>
    </row>
    <row r="43" spans="1:22" hidden="1" x14ac:dyDescent="0.25">
      <c r="A43" s="25" t="s">
        <v>115</v>
      </c>
      <c r="B43" s="20"/>
      <c r="C43" s="20"/>
      <c r="D43" s="20"/>
      <c r="E43" s="26"/>
      <c r="F43" s="26"/>
      <c r="G43" s="26"/>
      <c r="H43" s="26"/>
      <c r="I43" s="26"/>
      <c r="J43" s="26"/>
      <c r="K43" s="27"/>
      <c r="L43" s="26"/>
      <c r="M43" s="26"/>
      <c r="N43" s="26"/>
      <c r="O43" s="26"/>
      <c r="P43" s="26"/>
      <c r="Q43" s="28"/>
      <c r="R43" s="26"/>
      <c r="S43" s="26"/>
      <c r="T43" s="26"/>
      <c r="U43" s="26"/>
      <c r="V43" s="26"/>
    </row>
    <row r="44" spans="1:22" hidden="1" x14ac:dyDescent="0.25">
      <c r="A44" s="33" t="s">
        <v>119</v>
      </c>
      <c r="B44" s="21"/>
      <c r="C44" s="21"/>
      <c r="D44" s="21"/>
      <c r="E44" s="26"/>
      <c r="F44" s="26"/>
      <c r="G44" s="26"/>
      <c r="H44" s="26"/>
      <c r="I44" s="26"/>
      <c r="J44" s="26"/>
      <c r="K44" s="29">
        <f t="shared" ref="K44:Q44" si="8">SUM(K45:K51)</f>
        <v>0</v>
      </c>
      <c r="L44" s="23">
        <f t="shared" si="8"/>
        <v>0</v>
      </c>
      <c r="M44" s="23">
        <f t="shared" si="8"/>
        <v>0</v>
      </c>
      <c r="N44" s="23">
        <f t="shared" si="8"/>
        <v>0</v>
      </c>
      <c r="O44" s="23">
        <f t="shared" si="8"/>
        <v>0</v>
      </c>
      <c r="P44" s="23">
        <f t="shared" si="8"/>
        <v>0</v>
      </c>
      <c r="Q44" s="24">
        <f t="shared" si="8"/>
        <v>0</v>
      </c>
      <c r="R44" s="26"/>
      <c r="S44" s="26"/>
      <c r="T44" s="26"/>
      <c r="U44" s="26"/>
      <c r="V44" s="26"/>
    </row>
    <row r="45" spans="1:22" hidden="1" x14ac:dyDescent="0.25">
      <c r="A45" s="34" t="s">
        <v>44</v>
      </c>
      <c r="B45" s="21"/>
      <c r="C45" s="21"/>
      <c r="D45" s="21"/>
      <c r="E45" s="26"/>
      <c r="F45" s="26"/>
      <c r="G45" s="26"/>
      <c r="H45" s="26"/>
      <c r="I45" s="26"/>
      <c r="J45" s="26"/>
      <c r="K45" s="27"/>
      <c r="L45" s="26"/>
      <c r="M45" s="26"/>
      <c r="N45" s="26"/>
      <c r="O45" s="26"/>
      <c r="P45" s="26"/>
      <c r="Q45" s="28"/>
      <c r="R45" s="26"/>
      <c r="S45" s="26"/>
      <c r="T45" s="26"/>
      <c r="U45" s="26"/>
      <c r="V45" s="26"/>
    </row>
    <row r="46" spans="1:22" hidden="1" x14ac:dyDescent="0.25">
      <c r="A46" s="34" t="s">
        <v>45</v>
      </c>
      <c r="B46" s="21"/>
      <c r="C46" s="21"/>
      <c r="D46" s="21"/>
      <c r="E46" s="26"/>
      <c r="F46" s="26"/>
      <c r="G46" s="26"/>
      <c r="H46" s="26"/>
      <c r="I46" s="26"/>
      <c r="J46" s="26"/>
      <c r="K46" s="27"/>
      <c r="L46" s="26"/>
      <c r="M46" s="26"/>
      <c r="N46" s="26"/>
      <c r="O46" s="26"/>
      <c r="P46" s="26"/>
      <c r="Q46" s="28"/>
      <c r="R46" s="26"/>
      <c r="S46" s="26"/>
      <c r="T46" s="26"/>
      <c r="U46" s="26"/>
      <c r="V46" s="26"/>
    </row>
    <row r="47" spans="1:22" hidden="1" x14ac:dyDescent="0.25">
      <c r="A47" s="34" t="s">
        <v>38</v>
      </c>
      <c r="B47" s="21"/>
      <c r="C47" s="21"/>
      <c r="D47" s="21"/>
      <c r="E47" s="26"/>
      <c r="F47" s="26"/>
      <c r="G47" s="26"/>
      <c r="H47" s="26"/>
      <c r="I47" s="26"/>
      <c r="J47" s="26"/>
      <c r="K47" s="27"/>
      <c r="L47" s="26"/>
      <c r="M47" s="26"/>
      <c r="N47" s="26"/>
      <c r="O47" s="26"/>
      <c r="P47" s="26"/>
      <c r="Q47" s="28"/>
      <c r="R47" s="26"/>
      <c r="S47" s="26"/>
      <c r="T47" s="26"/>
      <c r="U47" s="26"/>
      <c r="V47" s="26"/>
    </row>
    <row r="48" spans="1:22" hidden="1" x14ac:dyDescent="0.25">
      <c r="A48" s="34" t="s">
        <v>39</v>
      </c>
      <c r="B48" s="21"/>
      <c r="C48" s="21"/>
      <c r="D48" s="21"/>
      <c r="E48" s="26"/>
      <c r="F48" s="26"/>
      <c r="G48" s="26"/>
      <c r="H48" s="26"/>
      <c r="I48" s="26"/>
      <c r="J48" s="26"/>
      <c r="K48" s="27"/>
      <c r="L48" s="26"/>
      <c r="M48" s="26"/>
      <c r="N48" s="26"/>
      <c r="O48" s="26"/>
      <c r="P48" s="26"/>
      <c r="Q48" s="28"/>
      <c r="R48" s="26"/>
      <c r="S48" s="26"/>
      <c r="T48" s="26"/>
      <c r="U48" s="26"/>
      <c r="V48" s="26"/>
    </row>
    <row r="49" spans="1:22" hidden="1" x14ac:dyDescent="0.25">
      <c r="A49" s="34" t="s">
        <v>46</v>
      </c>
      <c r="B49" s="21"/>
      <c r="C49" s="21"/>
      <c r="D49" s="21"/>
      <c r="E49" s="26"/>
      <c r="F49" s="26"/>
      <c r="G49" s="26"/>
      <c r="H49" s="26"/>
      <c r="I49" s="26"/>
      <c r="J49" s="26"/>
      <c r="K49" s="27"/>
      <c r="L49" s="26"/>
      <c r="M49" s="26"/>
      <c r="N49" s="26"/>
      <c r="O49" s="26"/>
      <c r="P49" s="26"/>
      <c r="Q49" s="28"/>
      <c r="R49" s="26"/>
      <c r="S49" s="26"/>
      <c r="T49" s="26"/>
      <c r="U49" s="26"/>
      <c r="V49" s="26"/>
    </row>
    <row r="50" spans="1:22" ht="18.95" hidden="1" customHeight="1" x14ac:dyDescent="0.25">
      <c r="A50" s="34" t="s">
        <v>80</v>
      </c>
      <c r="B50" s="21"/>
      <c r="C50" s="21"/>
      <c r="D50" s="21"/>
      <c r="E50" s="26"/>
      <c r="F50" s="26"/>
      <c r="G50" s="26"/>
      <c r="H50" s="26"/>
      <c r="I50" s="26"/>
      <c r="J50" s="26"/>
      <c r="K50" s="27"/>
      <c r="L50" s="26"/>
      <c r="M50" s="26"/>
      <c r="N50" s="26"/>
      <c r="O50" s="26"/>
      <c r="P50" s="26"/>
      <c r="Q50" s="28"/>
      <c r="R50" s="26"/>
      <c r="S50" s="26"/>
      <c r="T50" s="26"/>
      <c r="U50" s="26"/>
      <c r="V50" s="26"/>
    </row>
    <row r="51" spans="1:22" ht="17.100000000000001" hidden="1" customHeight="1" x14ac:dyDescent="0.25">
      <c r="A51" s="34" t="s">
        <v>115</v>
      </c>
      <c r="B51" s="21"/>
      <c r="C51" s="21"/>
      <c r="D51" s="21"/>
      <c r="E51" s="26"/>
      <c r="F51" s="26"/>
      <c r="G51" s="26"/>
      <c r="H51" s="26"/>
      <c r="I51" s="26"/>
      <c r="J51" s="26"/>
      <c r="K51" s="27"/>
      <c r="L51" s="26"/>
      <c r="M51" s="26"/>
      <c r="N51" s="26"/>
      <c r="O51" s="26"/>
      <c r="P51" s="26"/>
      <c r="Q51" s="28"/>
      <c r="R51" s="26"/>
      <c r="S51" s="26"/>
      <c r="T51" s="26"/>
      <c r="U51" s="26"/>
      <c r="V51" s="26"/>
    </row>
    <row r="52" spans="1:22" hidden="1" x14ac:dyDescent="0.25">
      <c r="A52" s="34" t="s">
        <v>80</v>
      </c>
      <c r="B52" s="35"/>
      <c r="C52" s="35"/>
      <c r="D52" s="35"/>
      <c r="E52" s="21"/>
      <c r="F52" s="26"/>
      <c r="G52" s="26"/>
      <c r="H52" s="26"/>
      <c r="I52" s="26"/>
      <c r="J52" s="26"/>
      <c r="K52" s="27"/>
      <c r="L52" s="26"/>
      <c r="M52" s="26"/>
      <c r="N52" s="26"/>
      <c r="O52" s="26"/>
      <c r="P52" s="26"/>
      <c r="Q52" s="28"/>
      <c r="R52" s="26"/>
      <c r="S52" s="26"/>
      <c r="T52" s="26"/>
      <c r="U52" s="26"/>
      <c r="V52" s="26"/>
    </row>
    <row r="53" spans="1:22" hidden="1" x14ac:dyDescent="0.25">
      <c r="A53" s="34" t="s">
        <v>115</v>
      </c>
      <c r="B53" s="35"/>
      <c r="C53" s="35"/>
      <c r="D53" s="35"/>
      <c r="E53" s="21"/>
      <c r="F53" s="26"/>
      <c r="G53" s="26"/>
      <c r="H53" s="26"/>
      <c r="I53" s="26"/>
      <c r="J53" s="26"/>
      <c r="K53" s="27"/>
      <c r="L53" s="26"/>
      <c r="M53" s="26"/>
      <c r="N53" s="26"/>
      <c r="O53" s="26"/>
      <c r="P53" s="26"/>
      <c r="Q53" s="28"/>
      <c r="R53" s="26"/>
      <c r="S53" s="26"/>
      <c r="T53" s="26"/>
      <c r="U53" s="26"/>
      <c r="V53" s="26"/>
    </row>
    <row r="54" spans="1:22" hidden="1" x14ac:dyDescent="0.25">
      <c r="A54" s="33" t="s">
        <v>119</v>
      </c>
      <c r="B54" s="35"/>
      <c r="C54" s="35"/>
      <c r="D54" s="35"/>
      <c r="E54" s="21"/>
      <c r="F54" s="26"/>
      <c r="G54" s="26"/>
      <c r="H54" s="26"/>
      <c r="I54" s="26"/>
      <c r="J54" s="26"/>
      <c r="K54" s="29">
        <f t="shared" ref="K54:Q54" si="9">SUM(K55:K61)</f>
        <v>0</v>
      </c>
      <c r="L54" s="23">
        <f t="shared" si="9"/>
        <v>0</v>
      </c>
      <c r="M54" s="23">
        <f t="shared" si="9"/>
        <v>0</v>
      </c>
      <c r="N54" s="23">
        <f t="shared" si="9"/>
        <v>0</v>
      </c>
      <c r="O54" s="23">
        <f t="shared" si="9"/>
        <v>0</v>
      </c>
      <c r="P54" s="23">
        <f t="shared" si="9"/>
        <v>0</v>
      </c>
      <c r="Q54" s="24">
        <f t="shared" si="9"/>
        <v>0</v>
      </c>
      <c r="R54" s="26"/>
      <c r="S54" s="26"/>
      <c r="T54" s="26"/>
      <c r="U54" s="26"/>
      <c r="V54" s="26"/>
    </row>
    <row r="55" spans="1:22" hidden="1" x14ac:dyDescent="0.25">
      <c r="A55" s="34" t="s">
        <v>44</v>
      </c>
      <c r="B55" s="35"/>
      <c r="C55" s="35"/>
      <c r="D55" s="35"/>
      <c r="E55" s="21"/>
      <c r="F55" s="26"/>
      <c r="G55" s="26"/>
      <c r="H55" s="26"/>
      <c r="I55" s="26"/>
      <c r="J55" s="26"/>
      <c r="K55" s="27"/>
      <c r="L55" s="26"/>
      <c r="M55" s="26"/>
      <c r="N55" s="26"/>
      <c r="O55" s="26"/>
      <c r="P55" s="26"/>
      <c r="Q55" s="28"/>
      <c r="R55" s="26"/>
      <c r="S55" s="26"/>
      <c r="T55" s="26"/>
      <c r="U55" s="26"/>
      <c r="V55" s="26"/>
    </row>
    <row r="56" spans="1:22" hidden="1" x14ac:dyDescent="0.25">
      <c r="A56" s="34" t="s">
        <v>45</v>
      </c>
      <c r="B56" s="35"/>
      <c r="C56" s="35"/>
      <c r="D56" s="35"/>
      <c r="E56" s="21"/>
      <c r="F56" s="26"/>
      <c r="G56" s="26"/>
      <c r="H56" s="26"/>
      <c r="I56" s="26"/>
      <c r="J56" s="26"/>
      <c r="K56" s="27"/>
      <c r="L56" s="26"/>
      <c r="M56" s="26"/>
      <c r="N56" s="26"/>
      <c r="O56" s="26"/>
      <c r="P56" s="26"/>
      <c r="Q56" s="28"/>
      <c r="R56" s="26"/>
      <c r="S56" s="26"/>
      <c r="T56" s="26"/>
      <c r="U56" s="26"/>
      <c r="V56" s="26"/>
    </row>
    <row r="57" spans="1:22" hidden="1" x14ac:dyDescent="0.25">
      <c r="A57" s="34" t="s">
        <v>38</v>
      </c>
      <c r="B57" s="35"/>
      <c r="C57" s="35"/>
      <c r="D57" s="35"/>
      <c r="E57" s="21"/>
      <c r="F57" s="26"/>
      <c r="G57" s="26"/>
      <c r="H57" s="26"/>
      <c r="I57" s="26"/>
      <c r="J57" s="26"/>
      <c r="K57" s="27"/>
      <c r="L57" s="26"/>
      <c r="M57" s="26"/>
      <c r="N57" s="26"/>
      <c r="O57" s="26"/>
      <c r="P57" s="26"/>
      <c r="Q57" s="28"/>
      <c r="R57" s="26"/>
      <c r="S57" s="26"/>
      <c r="T57" s="26"/>
      <c r="U57" s="26"/>
      <c r="V57" s="26"/>
    </row>
    <row r="58" spans="1:22" hidden="1" x14ac:dyDescent="0.25">
      <c r="A58" s="34" t="s">
        <v>39</v>
      </c>
      <c r="B58" s="35"/>
      <c r="C58" s="35"/>
      <c r="D58" s="35"/>
      <c r="E58" s="21"/>
      <c r="F58" s="26"/>
      <c r="G58" s="26"/>
      <c r="H58" s="26"/>
      <c r="I58" s="26"/>
      <c r="J58" s="26"/>
      <c r="K58" s="27"/>
      <c r="L58" s="26"/>
      <c r="M58" s="26"/>
      <c r="N58" s="26"/>
      <c r="O58" s="26"/>
      <c r="P58" s="26"/>
      <c r="Q58" s="28"/>
      <c r="R58" s="26"/>
      <c r="S58" s="26"/>
      <c r="T58" s="26"/>
      <c r="U58" s="26"/>
      <c r="V58" s="26"/>
    </row>
    <row r="59" spans="1:22" hidden="1" x14ac:dyDescent="0.25">
      <c r="A59" s="34" t="s">
        <v>46</v>
      </c>
      <c r="B59" s="35"/>
      <c r="C59" s="35"/>
      <c r="D59" s="35"/>
      <c r="E59" s="21"/>
      <c r="F59" s="26"/>
      <c r="G59" s="26"/>
      <c r="H59" s="26"/>
      <c r="I59" s="26"/>
      <c r="J59" s="26"/>
      <c r="K59" s="27"/>
      <c r="L59" s="26"/>
      <c r="M59" s="26"/>
      <c r="N59" s="26"/>
      <c r="O59" s="26"/>
      <c r="P59" s="26"/>
      <c r="Q59" s="28"/>
      <c r="R59" s="26"/>
      <c r="S59" s="26"/>
      <c r="T59" s="26"/>
      <c r="U59" s="26"/>
      <c r="V59" s="26"/>
    </row>
    <row r="60" spans="1:22" hidden="1" x14ac:dyDescent="0.25">
      <c r="A60" s="34" t="s">
        <v>80</v>
      </c>
      <c r="B60" s="35"/>
      <c r="C60" s="35"/>
      <c r="D60" s="35"/>
      <c r="E60" s="21"/>
      <c r="F60" s="26"/>
      <c r="G60" s="26"/>
      <c r="H60" s="26"/>
      <c r="I60" s="26"/>
      <c r="J60" s="26"/>
      <c r="K60" s="27"/>
      <c r="L60" s="26"/>
      <c r="M60" s="26"/>
      <c r="N60" s="26"/>
      <c r="O60" s="26"/>
      <c r="P60" s="26"/>
      <c r="Q60" s="28"/>
      <c r="R60" s="26"/>
      <c r="S60" s="26"/>
      <c r="T60" s="26"/>
      <c r="U60" s="26"/>
      <c r="V60" s="26"/>
    </row>
    <row r="61" spans="1:22" hidden="1" x14ac:dyDescent="0.25">
      <c r="A61" s="34" t="s">
        <v>115</v>
      </c>
      <c r="B61" s="35"/>
      <c r="C61" s="35"/>
      <c r="D61" s="35"/>
      <c r="E61" s="21"/>
      <c r="F61" s="26"/>
      <c r="G61" s="26"/>
      <c r="H61" s="26"/>
      <c r="I61" s="26"/>
      <c r="J61" s="26"/>
      <c r="K61" s="27"/>
      <c r="L61" s="36"/>
      <c r="M61" s="21"/>
      <c r="N61" s="21"/>
      <c r="O61" s="26"/>
      <c r="P61" s="26"/>
      <c r="Q61" s="28"/>
      <c r="R61" s="26"/>
      <c r="S61" s="26"/>
      <c r="T61" s="26"/>
      <c r="U61" s="26"/>
      <c r="V61" s="26"/>
    </row>
    <row r="62" spans="1:22" x14ac:dyDescent="0.25">
      <c r="A62" s="34"/>
      <c r="B62" s="35"/>
      <c r="C62" s="35"/>
      <c r="D62" s="35"/>
      <c r="E62" s="21"/>
      <c r="F62" s="26"/>
      <c r="G62" s="31"/>
      <c r="H62" s="31"/>
      <c r="I62" s="31"/>
      <c r="J62" s="31"/>
      <c r="K62" s="27"/>
      <c r="L62" s="27"/>
      <c r="M62" s="37"/>
      <c r="N62" s="37"/>
      <c r="O62" s="31"/>
      <c r="P62" s="31"/>
      <c r="Q62" s="38"/>
      <c r="R62" s="26"/>
      <c r="S62" s="26"/>
      <c r="T62" s="26"/>
      <c r="U62" s="26"/>
      <c r="V62" s="26"/>
    </row>
    <row r="63" spans="1:22" x14ac:dyDescent="0.25">
      <c r="A63" s="39" t="s">
        <v>143</v>
      </c>
      <c r="B63" s="40">
        <f t="shared" ref="B63:D63" si="10">SUM(B11+B19+B28+B36)</f>
        <v>3208736536</v>
      </c>
      <c r="C63" s="40">
        <f t="shared" si="10"/>
        <v>3048165505</v>
      </c>
      <c r="D63" s="40">
        <f t="shared" si="10"/>
        <v>3072470381</v>
      </c>
      <c r="E63" s="40">
        <f>SUM(E11+E19+E28+E36)</f>
        <v>2639183230</v>
      </c>
      <c r="F63" s="23">
        <f t="shared" ref="F63:L63" si="11">+F19+F27+F11</f>
        <v>3016170331</v>
      </c>
      <c r="G63" s="29">
        <f t="shared" si="11"/>
        <v>2996796285</v>
      </c>
      <c r="H63" s="29">
        <f t="shared" si="11"/>
        <v>2879318851</v>
      </c>
      <c r="I63" s="29">
        <f t="shared" si="11"/>
        <v>2731535291</v>
      </c>
      <c r="J63" s="29">
        <f t="shared" si="11"/>
        <v>2541078947</v>
      </c>
      <c r="K63" s="29">
        <f t="shared" si="11"/>
        <v>2340460838</v>
      </c>
      <c r="L63" s="29">
        <f t="shared" si="11"/>
        <v>2269805535</v>
      </c>
      <c r="M63" s="29" t="e">
        <f>+M19+M27+M11+#REF!</f>
        <v>#REF!</v>
      </c>
      <c r="N63" s="29">
        <f>+N19+N27+N11</f>
        <v>1762975261</v>
      </c>
      <c r="O63" s="29">
        <f>+O19+O27+O11</f>
        <v>1463527703</v>
      </c>
      <c r="P63" s="29">
        <f>+P19+P27+P11</f>
        <v>1335275329</v>
      </c>
      <c r="Q63" s="41">
        <f>+Q19+Q27+Q11</f>
        <v>1192122256</v>
      </c>
      <c r="R63" s="29">
        <f t="shared" ref="R63:V63" si="12">+R19+R27+R11</f>
        <v>2340460838</v>
      </c>
      <c r="S63" s="29">
        <f t="shared" si="12"/>
        <v>2269805535</v>
      </c>
      <c r="T63" s="29">
        <f t="shared" si="12"/>
        <v>1884575707</v>
      </c>
      <c r="U63" s="29">
        <f t="shared" si="12"/>
        <v>1762975261</v>
      </c>
      <c r="V63" s="29">
        <f t="shared" si="12"/>
        <v>1463527703</v>
      </c>
    </row>
    <row r="64" spans="1:22" x14ac:dyDescent="0.25">
      <c r="A64" s="183"/>
      <c r="B64" s="55"/>
      <c r="C64" s="55"/>
      <c r="D64" s="55"/>
      <c r="E64" s="55"/>
      <c r="F64" s="186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8"/>
      <c r="R64" s="187"/>
      <c r="S64" s="187"/>
      <c r="T64" s="187"/>
      <c r="U64" s="187"/>
      <c r="V64" s="187"/>
    </row>
    <row r="65" spans="1:22" x14ac:dyDescent="0.25">
      <c r="A65" s="183" t="s">
        <v>142</v>
      </c>
      <c r="B65" s="185">
        <f>SUM(B66:B68)</f>
        <v>52572194.490000002</v>
      </c>
      <c r="C65" s="185">
        <f t="shared" ref="C65:V65" si="13">SUM(C66:C68)</f>
        <v>74373515</v>
      </c>
      <c r="D65" s="185">
        <f t="shared" si="13"/>
        <v>5583451</v>
      </c>
      <c r="E65" s="185">
        <f t="shared" si="13"/>
        <v>24088192</v>
      </c>
      <c r="F65" s="185">
        <f t="shared" si="13"/>
        <v>42314382</v>
      </c>
      <c r="G65" s="185">
        <f t="shared" si="13"/>
        <v>134974218</v>
      </c>
      <c r="H65" s="185">
        <f t="shared" si="13"/>
        <v>284950603</v>
      </c>
      <c r="I65" s="185">
        <f t="shared" si="13"/>
        <v>31164094</v>
      </c>
      <c r="J65" s="185">
        <f t="shared" si="13"/>
        <v>28317500</v>
      </c>
      <c r="K65" s="185">
        <f t="shared" si="13"/>
        <v>0</v>
      </c>
      <c r="L65" s="185">
        <f t="shared" si="13"/>
        <v>0</v>
      </c>
      <c r="M65" s="185">
        <f t="shared" si="13"/>
        <v>0</v>
      </c>
      <c r="N65" s="185">
        <f t="shared" si="13"/>
        <v>0</v>
      </c>
      <c r="O65" s="185">
        <f t="shared" si="13"/>
        <v>0</v>
      </c>
      <c r="P65" s="185">
        <f t="shared" si="13"/>
        <v>0</v>
      </c>
      <c r="Q65" s="185">
        <f t="shared" si="13"/>
        <v>0</v>
      </c>
      <c r="R65" s="185">
        <f t="shared" si="13"/>
        <v>47636750</v>
      </c>
      <c r="S65" s="185">
        <f t="shared" si="13"/>
        <v>127882588</v>
      </c>
      <c r="T65" s="185">
        <f t="shared" si="13"/>
        <v>1944414</v>
      </c>
      <c r="U65" s="185">
        <f t="shared" si="13"/>
        <v>9821304</v>
      </c>
      <c r="V65" s="185">
        <f t="shared" si="13"/>
        <v>6034336</v>
      </c>
    </row>
    <row r="66" spans="1:22" x14ac:dyDescent="0.25">
      <c r="A66" s="184" t="s">
        <v>116</v>
      </c>
      <c r="B66" s="52">
        <v>20853011.789999999</v>
      </c>
      <c r="C66" s="52">
        <v>30615714</v>
      </c>
      <c r="D66" s="52">
        <v>960297</v>
      </c>
      <c r="E66" s="52">
        <v>9890200</v>
      </c>
      <c r="F66" s="52">
        <v>13848390</v>
      </c>
      <c r="G66" s="52">
        <v>22049105</v>
      </c>
      <c r="H66" s="52">
        <v>21318852</v>
      </c>
      <c r="I66" s="52">
        <v>16733374</v>
      </c>
      <c r="J66" s="52">
        <v>13514048</v>
      </c>
      <c r="K66" s="13"/>
      <c r="L66" s="13"/>
      <c r="M66" s="13"/>
      <c r="N66" s="13"/>
      <c r="O66" s="42"/>
      <c r="P66" s="42"/>
      <c r="Q66" s="42"/>
      <c r="R66" s="26">
        <v>14645095</v>
      </c>
      <c r="S66" s="26">
        <v>56503189</v>
      </c>
      <c r="T66" s="26">
        <v>646646</v>
      </c>
      <c r="U66" s="26">
        <v>3665118</v>
      </c>
      <c r="V66" s="26">
        <v>2012395</v>
      </c>
    </row>
    <row r="67" spans="1:22" x14ac:dyDescent="0.25">
      <c r="A67" s="184" t="s">
        <v>93</v>
      </c>
      <c r="B67" s="26">
        <v>23737940.850000001</v>
      </c>
      <c r="C67" s="26">
        <v>34904745</v>
      </c>
      <c r="D67" s="26">
        <v>4039752</v>
      </c>
      <c r="E67" s="26">
        <v>9254706</v>
      </c>
      <c r="F67" s="26">
        <v>22724197</v>
      </c>
      <c r="G67" s="26">
        <v>55750374</v>
      </c>
      <c r="H67" s="26">
        <v>25150590</v>
      </c>
      <c r="I67" s="26">
        <v>1486370</v>
      </c>
      <c r="J67" s="26">
        <v>46959</v>
      </c>
      <c r="R67" s="26">
        <v>21795440</v>
      </c>
      <c r="S67" s="26">
        <v>50777348</v>
      </c>
      <c r="T67" s="26">
        <v>892985</v>
      </c>
      <c r="U67" s="26">
        <v>4650953</v>
      </c>
      <c r="V67" s="26">
        <v>2680576</v>
      </c>
    </row>
    <row r="68" spans="1:22" x14ac:dyDescent="0.25">
      <c r="A68" s="184" t="s">
        <v>117</v>
      </c>
      <c r="B68" s="52">
        <v>7981241.8499999996</v>
      </c>
      <c r="C68" s="52">
        <v>8853056</v>
      </c>
      <c r="D68" s="52">
        <v>583402</v>
      </c>
      <c r="E68" s="26">
        <v>4943286</v>
      </c>
      <c r="F68" s="52">
        <v>5741795</v>
      </c>
      <c r="G68" s="52">
        <v>57174739</v>
      </c>
      <c r="H68" s="52">
        <v>238481161</v>
      </c>
      <c r="I68" s="52">
        <v>12944350</v>
      </c>
      <c r="J68" s="52">
        <v>14756493</v>
      </c>
      <c r="K68" s="13"/>
      <c r="L68" s="13"/>
      <c r="M68" s="13"/>
      <c r="N68" s="13"/>
      <c r="O68" s="42"/>
      <c r="P68" s="42"/>
      <c r="Q68" s="42"/>
      <c r="R68" s="26">
        <v>11196215</v>
      </c>
      <c r="S68" s="26">
        <v>20602051</v>
      </c>
      <c r="T68" s="26">
        <v>404783</v>
      </c>
      <c r="U68" s="26">
        <v>1505233</v>
      </c>
      <c r="V68" s="26">
        <v>1341365</v>
      </c>
    </row>
    <row r="69" spans="1:22" x14ac:dyDescent="0.25">
      <c r="B69" s="13"/>
      <c r="C69" s="13"/>
      <c r="D69" s="13"/>
      <c r="E69" s="44"/>
      <c r="F69" s="13"/>
      <c r="G69" s="13"/>
      <c r="H69" s="13"/>
      <c r="I69" s="13"/>
      <c r="J69" s="13"/>
      <c r="O69" s="4"/>
      <c r="P69" s="4"/>
      <c r="Q69" s="4"/>
    </row>
    <row r="70" spans="1:22" x14ac:dyDescent="0.25">
      <c r="B70" s="43"/>
      <c r="C70" s="43"/>
      <c r="D70" s="43"/>
      <c r="E70" s="13"/>
      <c r="F70" s="43"/>
      <c r="G70" s="13"/>
      <c r="H70" s="13"/>
      <c r="I70" s="13"/>
      <c r="J70" s="13"/>
      <c r="K70" s="13"/>
      <c r="L70" s="13"/>
      <c r="M70" s="13"/>
      <c r="N70" s="13"/>
      <c r="O70" s="42"/>
      <c r="P70" s="42"/>
      <c r="Q70" s="42"/>
    </row>
    <row r="71" spans="1:22" hidden="1" x14ac:dyDescent="0.25">
      <c r="A71" t="s">
        <v>121</v>
      </c>
    </row>
    <row r="72" spans="1:22" hidden="1" x14ac:dyDescent="0.25"/>
    <row r="73" spans="1:22" hidden="1" x14ac:dyDescent="0.25">
      <c r="A73" s="45" t="s">
        <v>122</v>
      </c>
    </row>
    <row r="74" spans="1:22" hidden="1" x14ac:dyDescent="0.25">
      <c r="A74" s="45" t="s">
        <v>123</v>
      </c>
    </row>
    <row r="75" spans="1:22" hidden="1" x14ac:dyDescent="0.25">
      <c r="A75" s="45" t="s">
        <v>124</v>
      </c>
    </row>
    <row r="76" spans="1:22" hidden="1" x14ac:dyDescent="0.25">
      <c r="A76" s="45"/>
    </row>
    <row r="77" spans="1:22" hidden="1" x14ac:dyDescent="0.25">
      <c r="A77" s="45" t="s">
        <v>125</v>
      </c>
    </row>
    <row r="78" spans="1:22" hidden="1" x14ac:dyDescent="0.25">
      <c r="A78" s="45"/>
    </row>
    <row r="79" spans="1:22" hidden="1" x14ac:dyDescent="0.25">
      <c r="A79" s="45" t="s">
        <v>126</v>
      </c>
    </row>
    <row r="80" spans="1:22" hidden="1" x14ac:dyDescent="0.25">
      <c r="A80" s="45" t="s">
        <v>127</v>
      </c>
    </row>
    <row r="81" spans="1:1" hidden="1" x14ac:dyDescent="0.25">
      <c r="A81" t="s">
        <v>128</v>
      </c>
    </row>
    <row r="82" spans="1:1" hidden="1" x14ac:dyDescent="0.25"/>
    <row r="83" spans="1:1" hidden="1" x14ac:dyDescent="0.25">
      <c r="A83" s="45" t="s">
        <v>129</v>
      </c>
    </row>
    <row r="84" spans="1:1" hidden="1" x14ac:dyDescent="0.25">
      <c r="A84" s="45" t="s">
        <v>130</v>
      </c>
    </row>
    <row r="85" spans="1:1" hidden="1" x14ac:dyDescent="0.25">
      <c r="A85" s="45"/>
    </row>
    <row r="86" spans="1:1" hidden="1" x14ac:dyDescent="0.25">
      <c r="A86" s="45" t="s">
        <v>131</v>
      </c>
    </row>
    <row r="87" spans="1:1" hidden="1" x14ac:dyDescent="0.25">
      <c r="A87" s="45"/>
    </row>
    <row r="88" spans="1:1" hidden="1" x14ac:dyDescent="0.25">
      <c r="A88" s="45" t="s">
        <v>132</v>
      </c>
    </row>
    <row r="89" spans="1:1" hidden="1" x14ac:dyDescent="0.25"/>
    <row r="90" spans="1:1" hidden="1" x14ac:dyDescent="0.25">
      <c r="A90" s="45" t="s">
        <v>133</v>
      </c>
    </row>
    <row r="91" spans="1:1" hidden="1" x14ac:dyDescent="0.25">
      <c r="A91" s="45" t="s">
        <v>134</v>
      </c>
    </row>
    <row r="92" spans="1:1" hidden="1" x14ac:dyDescent="0.25"/>
    <row r="93" spans="1:1" hidden="1" x14ac:dyDescent="0.25"/>
    <row r="94" spans="1:1" hidden="1" x14ac:dyDescent="0.25"/>
    <row r="95" spans="1:1" hidden="1" x14ac:dyDescent="0.25"/>
    <row r="96" spans="1:1" hidden="1" x14ac:dyDescent="0.25"/>
    <row r="97" spans="1:1" x14ac:dyDescent="0.25">
      <c r="A97" s="13"/>
    </row>
    <row r="98" spans="1:1" x14ac:dyDescent="0.25">
      <c r="A98" s="182"/>
    </row>
    <row r="100" spans="1:1" x14ac:dyDescent="0.25">
      <c r="A100" s="43" t="s">
        <v>120</v>
      </c>
    </row>
  </sheetData>
  <mergeCells count="6">
    <mergeCell ref="A6:J6"/>
    <mergeCell ref="A1:J1"/>
    <mergeCell ref="A2:J2"/>
    <mergeCell ref="A3:J3"/>
    <mergeCell ref="A4:J4"/>
    <mergeCell ref="A5:J5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32"/>
  <sheetViews>
    <sheetView topLeftCell="B10" workbookViewId="0">
      <selection activeCell="C12" sqref="C12"/>
    </sheetView>
  </sheetViews>
  <sheetFormatPr baseColWidth="10" defaultRowHeight="15" x14ac:dyDescent="0.25"/>
  <cols>
    <col min="1" max="1" width="38.28515625" customWidth="1"/>
    <col min="2" max="2" width="3.7109375" customWidth="1"/>
    <col min="3" max="3" width="15.7109375" customWidth="1"/>
    <col min="4" max="4" width="16.5703125" customWidth="1"/>
    <col min="5" max="5" width="15.28515625" customWidth="1"/>
    <col min="6" max="6" width="14" customWidth="1"/>
    <col min="7" max="7" width="14.7109375" customWidth="1"/>
    <col min="8" max="8" width="15.7109375" customWidth="1"/>
    <col min="9" max="9" width="13.42578125" customWidth="1"/>
    <col min="10" max="10" width="15.28515625" customWidth="1"/>
    <col min="11" max="13" width="15.7109375" customWidth="1"/>
    <col min="14" max="14" width="14.28515625" customWidth="1"/>
    <col min="15" max="15" width="13.7109375" customWidth="1"/>
  </cols>
  <sheetData>
    <row r="1" spans="1:16" s="50" customFormat="1" ht="15.75" x14ac:dyDescent="0.25">
      <c r="A1" s="252" t="s">
        <v>88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</row>
    <row r="2" spans="1:16" s="50" customFormat="1" ht="15.75" x14ac:dyDescent="0.25">
      <c r="A2" s="252" t="s">
        <v>89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</row>
    <row r="3" spans="1:16" s="50" customFormat="1" ht="15.75" x14ac:dyDescent="0.25">
      <c r="A3" s="252" t="s">
        <v>109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</row>
    <row r="4" spans="1:16" s="50" customFormat="1" ht="15.75" x14ac:dyDescent="0.25">
      <c r="A4" s="252" t="s">
        <v>110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</row>
    <row r="5" spans="1:16" ht="15.75" x14ac:dyDescent="0.25">
      <c r="A5" s="252" t="s">
        <v>135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</row>
    <row r="6" spans="1:16" ht="15.75" x14ac:dyDescent="0.25">
      <c r="A6" s="252" t="s">
        <v>136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</row>
    <row r="7" spans="1:16" ht="15.75" x14ac:dyDescent="0.25">
      <c r="A7" s="46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</row>
    <row r="8" spans="1:16" ht="15.7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6" s="7" customFormat="1" x14ac:dyDescent="0.25">
      <c r="A9" s="210" t="s">
        <v>112</v>
      </c>
      <c r="B9" s="54"/>
      <c r="C9" s="210">
        <v>2023</v>
      </c>
      <c r="D9" s="210">
        <v>2022</v>
      </c>
      <c r="E9" s="210">
        <v>2021</v>
      </c>
      <c r="F9" s="210">
        <v>2020</v>
      </c>
      <c r="G9" s="210">
        <v>2019</v>
      </c>
      <c r="H9" s="210">
        <v>2018</v>
      </c>
      <c r="I9" s="210">
        <v>2017</v>
      </c>
      <c r="J9" s="210">
        <v>2016</v>
      </c>
      <c r="K9" s="210">
        <v>2015</v>
      </c>
      <c r="L9" s="210">
        <v>2014</v>
      </c>
      <c r="M9" s="210">
        <v>2013</v>
      </c>
      <c r="N9" s="210">
        <v>2012</v>
      </c>
      <c r="O9" s="210">
        <v>2011</v>
      </c>
    </row>
    <row r="10" spans="1:16" x14ac:dyDescent="0.25">
      <c r="A10" s="15"/>
      <c r="B10" s="13"/>
      <c r="C10" s="214" t="s">
        <v>94</v>
      </c>
      <c r="K10" s="4"/>
      <c r="L10" s="4"/>
    </row>
    <row r="11" spans="1:16" s="7" customFormat="1" x14ac:dyDescent="0.25">
      <c r="A11" s="209" t="s">
        <v>114</v>
      </c>
      <c r="B11" s="54"/>
      <c r="C11" s="207">
        <f t="shared" ref="C11" si="0">SUM(C12:C14)</f>
        <v>726799766</v>
      </c>
      <c r="D11" s="207">
        <f t="shared" ref="D11" si="1">SUM(D12:D14)</f>
        <v>750881969</v>
      </c>
      <c r="E11" s="207">
        <f>SUM(E12:E14)</f>
        <v>642281039</v>
      </c>
      <c r="F11" s="207">
        <f>SUM(F12:F14)</f>
        <v>553039591</v>
      </c>
      <c r="G11" s="207">
        <f>SUM(G12:G14)</f>
        <v>729413710</v>
      </c>
      <c r="H11" s="208">
        <f>SUM(H12:H14)</f>
        <v>641084308</v>
      </c>
      <c r="I11" s="207">
        <f>SUM(I12:I14)</f>
        <v>566208246</v>
      </c>
      <c r="J11" s="207">
        <f t="shared" ref="J11" si="2">SUM(J12:J14)</f>
        <v>496296482</v>
      </c>
      <c r="K11" s="207">
        <f>SUM(K12:K14)</f>
        <v>466910017</v>
      </c>
      <c r="L11" s="207">
        <f>SUM(L12:L14)</f>
        <v>348682321</v>
      </c>
      <c r="M11" s="208">
        <f>SUM(M12:M14)</f>
        <v>242501590</v>
      </c>
      <c r="N11" s="208">
        <f>SUM(N12:N14)</f>
        <v>193868854</v>
      </c>
      <c r="O11" s="207">
        <f t="shared" ref="O11" si="3">SUM(O12:O14)</f>
        <v>214754937</v>
      </c>
    </row>
    <row r="12" spans="1:16" x14ac:dyDescent="0.25">
      <c r="A12" t="s">
        <v>114</v>
      </c>
      <c r="B12" s="13"/>
      <c r="C12" s="26">
        <v>403974720</v>
      </c>
      <c r="D12" s="26">
        <v>474112021</v>
      </c>
      <c r="E12" s="26">
        <v>404914667</v>
      </c>
      <c r="F12" s="26">
        <v>347898262</v>
      </c>
      <c r="G12" s="26">
        <v>553694434</v>
      </c>
      <c r="H12" s="28">
        <v>497707123</v>
      </c>
      <c r="I12" s="26">
        <v>451128491</v>
      </c>
      <c r="J12" s="26">
        <v>406006747</v>
      </c>
      <c r="K12" s="26">
        <v>396655541</v>
      </c>
      <c r="L12" s="26">
        <v>305269804</v>
      </c>
      <c r="M12" s="48">
        <v>210393799</v>
      </c>
      <c r="N12" s="48">
        <v>172540165</v>
      </c>
      <c r="O12" s="30">
        <v>198632349</v>
      </c>
    </row>
    <row r="13" spans="1:16" x14ac:dyDescent="0.25">
      <c r="A13" s="20" t="s">
        <v>137</v>
      </c>
      <c r="B13" s="13"/>
      <c r="C13" s="26">
        <v>302148178</v>
      </c>
      <c r="D13" s="26">
        <v>258856122</v>
      </c>
      <c r="E13" s="26">
        <v>221864720</v>
      </c>
      <c r="F13" s="26">
        <v>191648120</v>
      </c>
      <c r="G13" s="26">
        <v>164092282</v>
      </c>
      <c r="H13" s="28">
        <v>133893435</v>
      </c>
      <c r="I13" s="26">
        <v>107500572</v>
      </c>
      <c r="J13" s="26">
        <v>84420241</v>
      </c>
      <c r="K13" s="26">
        <v>65750868</v>
      </c>
      <c r="L13" s="26">
        <v>40174994</v>
      </c>
      <c r="M13" s="48">
        <v>29679431</v>
      </c>
      <c r="N13" s="48">
        <v>19668481</v>
      </c>
      <c r="O13" s="30">
        <v>14840503</v>
      </c>
    </row>
    <row r="14" spans="1:16" x14ac:dyDescent="0.25">
      <c r="A14" s="20" t="s">
        <v>138</v>
      </c>
      <c r="B14" s="13"/>
      <c r="C14" s="26">
        <v>20676868</v>
      </c>
      <c r="D14" s="26">
        <v>17913826</v>
      </c>
      <c r="E14" s="26">
        <v>15501652</v>
      </c>
      <c r="F14" s="26">
        <v>13493209</v>
      </c>
      <c r="G14" s="26">
        <v>11626994</v>
      </c>
      <c r="H14" s="28">
        <v>9483750</v>
      </c>
      <c r="I14" s="26">
        <v>7579183</v>
      </c>
      <c r="J14" s="26">
        <v>5869494</v>
      </c>
      <c r="K14" s="26">
        <v>4503608</v>
      </c>
      <c r="L14" s="26">
        <v>3237523</v>
      </c>
      <c r="M14" s="48">
        <v>2428360</v>
      </c>
      <c r="N14" s="48">
        <v>1660208</v>
      </c>
      <c r="O14" s="30">
        <v>1282085</v>
      </c>
    </row>
    <row r="15" spans="1:16" x14ac:dyDescent="0.25">
      <c r="A15" s="20"/>
      <c r="B15" s="13"/>
      <c r="C15" s="26"/>
      <c r="D15" s="26"/>
      <c r="E15" s="26"/>
      <c r="F15" s="26"/>
      <c r="G15" s="21"/>
      <c r="H15" s="28"/>
      <c r="I15" s="26"/>
      <c r="J15" s="26"/>
      <c r="K15" s="26"/>
      <c r="L15" s="26"/>
      <c r="M15" s="49"/>
      <c r="N15" s="49"/>
      <c r="O15" s="21"/>
    </row>
    <row r="16" spans="1:16" s="7" customFormat="1" x14ac:dyDescent="0.25">
      <c r="A16" s="209" t="s">
        <v>116</v>
      </c>
      <c r="B16" s="54"/>
      <c r="C16" s="207">
        <v>2067526865</v>
      </c>
      <c r="D16" s="207">
        <v>2172834233</v>
      </c>
      <c r="E16" s="207">
        <v>2328515851</v>
      </c>
      <c r="F16" s="207">
        <v>2324571587</v>
      </c>
      <c r="G16" s="207">
        <v>2399139435</v>
      </c>
      <c r="H16" s="208">
        <v>2341479797</v>
      </c>
      <c r="I16" s="207">
        <v>2241765118</v>
      </c>
      <c r="J16" s="207">
        <v>2134559678</v>
      </c>
      <c r="K16" s="207">
        <v>1922283924</v>
      </c>
      <c r="L16" s="207">
        <v>1727392734</v>
      </c>
      <c r="M16" s="208">
        <v>1598586320</v>
      </c>
      <c r="N16" s="208">
        <v>1366065051</v>
      </c>
      <c r="O16" s="207">
        <v>1151612857</v>
      </c>
    </row>
    <row r="17" spans="1:15" x14ac:dyDescent="0.25">
      <c r="A17" s="15"/>
      <c r="B17" s="13"/>
      <c r="C17" s="26"/>
      <c r="D17" s="26"/>
      <c r="E17" s="26"/>
      <c r="F17" s="26"/>
      <c r="G17" s="21"/>
      <c r="H17" s="28"/>
      <c r="I17" s="26"/>
      <c r="J17" s="26"/>
      <c r="K17" s="26"/>
      <c r="L17" s="26"/>
      <c r="M17" s="49"/>
    </row>
    <row r="18" spans="1:15" s="7" customFormat="1" x14ac:dyDescent="0.25">
      <c r="A18" s="209" t="s">
        <v>93</v>
      </c>
      <c r="B18" s="54"/>
      <c r="C18" s="207">
        <f t="shared" ref="C18:D18" si="4">SUM(C19:C21)</f>
        <v>6449921643</v>
      </c>
      <c r="D18" s="207">
        <f t="shared" si="4"/>
        <v>5723658449</v>
      </c>
      <c r="E18" s="207">
        <f>SUM(E19:E21)</f>
        <v>5740042800</v>
      </c>
      <c r="F18" s="207">
        <f>SUM(F19:F21)</f>
        <v>5375401531</v>
      </c>
      <c r="G18" s="207">
        <f>SUM(G19:G21)</f>
        <v>5136284787</v>
      </c>
      <c r="H18" s="208">
        <f>SUM(H19:H21)</f>
        <v>4850608906</v>
      </c>
      <c r="I18" s="207">
        <f>SUM(I19:I21)</f>
        <v>4399990385</v>
      </c>
      <c r="J18" s="207">
        <f t="shared" ref="J18" si="5">SUM(J19:J21)</f>
        <v>3980655800</v>
      </c>
      <c r="K18" s="207">
        <f>SUM(K19:K21)</f>
        <v>3455024673</v>
      </c>
      <c r="L18" s="207">
        <f>SUM(L19:L21)</f>
        <v>3174908023</v>
      </c>
      <c r="M18" s="208">
        <f>SUM(M19:M21)</f>
        <v>2864707613</v>
      </c>
      <c r="N18" s="208">
        <f>SUM(N19:N21)</f>
        <v>2469988035</v>
      </c>
      <c r="O18" s="207">
        <f t="shared" ref="O18" si="6">SUM(O19:O21)</f>
        <v>2281184482</v>
      </c>
    </row>
    <row r="19" spans="1:15" x14ac:dyDescent="0.25">
      <c r="A19" s="20" t="s">
        <v>117</v>
      </c>
      <c r="B19" s="13"/>
      <c r="C19" s="26">
        <v>351989164</v>
      </c>
      <c r="D19" s="26">
        <v>347864398</v>
      </c>
      <c r="E19" s="26">
        <v>1001381464</v>
      </c>
      <c r="F19" s="26">
        <v>1170221288</v>
      </c>
      <c r="G19" s="26">
        <v>1467749674</v>
      </c>
      <c r="H19" s="28">
        <v>1737979344</v>
      </c>
      <c r="I19" s="26">
        <v>1824419851</v>
      </c>
      <c r="J19" s="26">
        <v>2054192451</v>
      </c>
      <c r="K19" s="26">
        <v>2018652486</v>
      </c>
      <c r="L19" s="26">
        <v>1955080900</v>
      </c>
      <c r="M19" s="48">
        <v>1924777356</v>
      </c>
      <c r="N19" s="48">
        <v>1757106235</v>
      </c>
      <c r="O19" s="30">
        <f>1530450309+153292216</f>
        <v>1683742525</v>
      </c>
    </row>
    <row r="20" spans="1:15" x14ac:dyDescent="0.25">
      <c r="A20" s="20" t="s">
        <v>118</v>
      </c>
      <c r="B20" s="13"/>
      <c r="C20" s="26">
        <v>5715949755</v>
      </c>
      <c r="D20" s="26">
        <v>5005884123</v>
      </c>
      <c r="E20" s="26">
        <v>4383232810</v>
      </c>
      <c r="F20" s="26">
        <v>3862011681</v>
      </c>
      <c r="G20" s="26">
        <v>3335520734</v>
      </c>
      <c r="H20" s="28">
        <v>2791197675</v>
      </c>
      <c r="I20" s="26">
        <v>2269850313</v>
      </c>
      <c r="J20" s="26">
        <v>1635897846</v>
      </c>
      <c r="K20" s="26">
        <v>1156883172</v>
      </c>
      <c r="L20" s="26">
        <v>950557076</v>
      </c>
      <c r="M20" s="48">
        <v>679068420</v>
      </c>
      <c r="N20" s="48">
        <v>458908747</v>
      </c>
      <c r="O20" s="30">
        <v>346247747</v>
      </c>
    </row>
    <row r="21" spans="1:15" x14ac:dyDescent="0.25">
      <c r="A21" s="20" t="s">
        <v>119</v>
      </c>
      <c r="B21" s="13"/>
      <c r="C21" s="26">
        <v>381982724</v>
      </c>
      <c r="D21" s="26">
        <v>369909928</v>
      </c>
      <c r="E21" s="26">
        <v>355428526</v>
      </c>
      <c r="F21" s="26">
        <v>343168562</v>
      </c>
      <c r="G21" s="26">
        <v>333014379</v>
      </c>
      <c r="H21" s="28">
        <v>321431887</v>
      </c>
      <c r="I21" s="26">
        <v>305720221</v>
      </c>
      <c r="J21" s="26">
        <v>290565503</v>
      </c>
      <c r="K21" s="26">
        <v>279489015</v>
      </c>
      <c r="L21" s="26">
        <v>269270047</v>
      </c>
      <c r="M21" s="48">
        <v>260861837</v>
      </c>
      <c r="N21" s="48">
        <v>253973053</v>
      </c>
      <c r="O21" s="30">
        <v>251194210</v>
      </c>
    </row>
    <row r="22" spans="1:15" x14ac:dyDescent="0.25">
      <c r="A22" s="20"/>
      <c r="B22" s="13"/>
      <c r="C22" s="26"/>
      <c r="D22" s="26"/>
      <c r="E22" s="26"/>
      <c r="F22" s="26"/>
      <c r="G22" s="21"/>
      <c r="H22" s="28"/>
      <c r="I22" s="26"/>
      <c r="J22" s="26"/>
      <c r="K22" s="26"/>
      <c r="L22" s="26"/>
      <c r="M22" s="48"/>
      <c r="N22" s="48"/>
      <c r="O22" s="30"/>
    </row>
    <row r="23" spans="1:15" s="7" customFormat="1" x14ac:dyDescent="0.25">
      <c r="A23" s="209" t="s">
        <v>43</v>
      </c>
      <c r="B23" s="54"/>
      <c r="C23" s="207">
        <f t="shared" ref="C23" si="7">SUM(C24:C25)</f>
        <v>913245386</v>
      </c>
      <c r="D23" s="207">
        <f t="shared" ref="D23" si="8">SUM(D24:D25)</f>
        <v>901374517</v>
      </c>
      <c r="E23" s="207">
        <f>SUM(E24:E25)</f>
        <v>897059911</v>
      </c>
      <c r="F23" s="207">
        <f>SUM(F24:F25)</f>
        <v>909507680</v>
      </c>
      <c r="G23" s="207">
        <f>SUM(G24:G25)</f>
        <v>972004619</v>
      </c>
      <c r="H23" s="208">
        <f>SUM(H24:H25)</f>
        <v>927024633</v>
      </c>
      <c r="I23" s="207">
        <f>SUM(I24:I25)</f>
        <v>876186712</v>
      </c>
      <c r="J23" s="207">
        <f t="shared" ref="J23" si="9">SUM(J24:J25)</f>
        <v>818584970</v>
      </c>
      <c r="K23" s="207">
        <f>SUM(K24:K25)</f>
        <v>726280438</v>
      </c>
      <c r="L23" s="207">
        <f>SUM(L24:L25)</f>
        <v>630084389</v>
      </c>
      <c r="M23" s="208">
        <f>SUM(M24:M25)</f>
        <v>517215060</v>
      </c>
      <c r="N23" s="208">
        <f>SUM(N24:N25)</f>
        <v>425939356</v>
      </c>
      <c r="O23" s="207">
        <f t="shared" ref="O23" si="10">SUM(O24:O25)</f>
        <v>361788502</v>
      </c>
    </row>
    <row r="24" spans="1:15" x14ac:dyDescent="0.25">
      <c r="A24" s="20" t="s">
        <v>43</v>
      </c>
      <c r="B24" s="13"/>
      <c r="C24" s="26">
        <v>899141349</v>
      </c>
      <c r="D24" s="26">
        <v>887620795</v>
      </c>
      <c r="E24" s="26">
        <v>883672183</v>
      </c>
      <c r="F24" s="26">
        <v>896546485</v>
      </c>
      <c r="G24" s="26">
        <v>959537842</v>
      </c>
      <c r="H24" s="28">
        <v>915073399</v>
      </c>
      <c r="I24" s="26">
        <v>864847180</v>
      </c>
      <c r="J24" s="26">
        <v>807857626</v>
      </c>
      <c r="K24" s="26">
        <v>716289861</v>
      </c>
      <c r="L24" s="26">
        <v>620768557</v>
      </c>
      <c r="M24" s="48">
        <v>508897549</v>
      </c>
      <c r="N24" s="48">
        <v>418598252</v>
      </c>
      <c r="O24" s="30">
        <v>355216310</v>
      </c>
    </row>
    <row r="25" spans="1:15" x14ac:dyDescent="0.25">
      <c r="A25" s="20" t="s">
        <v>119</v>
      </c>
      <c r="B25" s="13"/>
      <c r="C25" s="26">
        <v>14104037</v>
      </c>
      <c r="D25" s="26">
        <v>13753722</v>
      </c>
      <c r="E25" s="26">
        <v>13387728</v>
      </c>
      <c r="F25" s="26">
        <v>12961195</v>
      </c>
      <c r="G25" s="26">
        <v>12466777</v>
      </c>
      <c r="H25" s="28">
        <v>11951234</v>
      </c>
      <c r="I25" s="26">
        <v>11339532</v>
      </c>
      <c r="J25" s="26">
        <v>10727344</v>
      </c>
      <c r="K25" s="26">
        <v>9990577</v>
      </c>
      <c r="L25" s="26">
        <v>9315832</v>
      </c>
      <c r="M25" s="48">
        <v>8317511</v>
      </c>
      <c r="N25" s="48">
        <v>7341104</v>
      </c>
      <c r="O25" s="30">
        <v>6572192</v>
      </c>
    </row>
    <row r="26" spans="1:15" x14ac:dyDescent="0.25">
      <c r="A26" s="15"/>
      <c r="B26" s="13"/>
      <c r="C26" s="26"/>
      <c r="D26" s="26"/>
      <c r="E26" s="26"/>
      <c r="F26" s="26"/>
      <c r="G26" s="21"/>
      <c r="H26" s="28"/>
      <c r="I26" s="26"/>
      <c r="J26" s="26"/>
      <c r="K26" s="26"/>
      <c r="L26" s="26"/>
      <c r="M26" s="49"/>
    </row>
    <row r="27" spans="1:15" s="7" customFormat="1" x14ac:dyDescent="0.25">
      <c r="A27" s="51" t="s">
        <v>139</v>
      </c>
      <c r="B27" s="54"/>
      <c r="C27" s="207">
        <f t="shared" ref="C27:O27" si="11">SUM(C11+C16+C18+C23)</f>
        <v>10157493660</v>
      </c>
      <c r="D27" s="207">
        <f t="shared" si="11"/>
        <v>9548749168</v>
      </c>
      <c r="E27" s="207">
        <f>SUM(E11+E16+E18+E23)</f>
        <v>9607899601</v>
      </c>
      <c r="F27" s="207">
        <f>SUM(F11+F16+F18+F23)</f>
        <v>9162520389</v>
      </c>
      <c r="G27" s="207">
        <f t="shared" si="11"/>
        <v>9236842551</v>
      </c>
      <c r="H27" s="208">
        <f t="shared" si="11"/>
        <v>8760197644</v>
      </c>
      <c r="I27" s="208">
        <f t="shared" si="11"/>
        <v>8084150461</v>
      </c>
      <c r="J27" s="208">
        <f t="shared" si="11"/>
        <v>7430096930</v>
      </c>
      <c r="K27" s="208">
        <f>SUM(K11+K16+K18+K23)</f>
        <v>6570499052</v>
      </c>
      <c r="L27" s="208">
        <f t="shared" si="11"/>
        <v>5881067467</v>
      </c>
      <c r="M27" s="208">
        <f t="shared" si="11"/>
        <v>5223010583</v>
      </c>
      <c r="N27" s="208">
        <f t="shared" si="11"/>
        <v>4455861296</v>
      </c>
      <c r="O27" s="207">
        <f t="shared" si="11"/>
        <v>4009340778</v>
      </c>
    </row>
    <row r="28" spans="1:15" x14ac:dyDescent="0.25">
      <c r="A28" s="15"/>
    </row>
    <row r="29" spans="1:15" x14ac:dyDescent="0.25">
      <c r="A29" s="15"/>
    </row>
    <row r="30" spans="1:15" x14ac:dyDescent="0.25">
      <c r="A30" s="15"/>
    </row>
    <row r="31" spans="1:15" x14ac:dyDescent="0.25">
      <c r="A31" s="15" t="s">
        <v>120</v>
      </c>
    </row>
    <row r="32" spans="1:15" x14ac:dyDescent="0.25">
      <c r="A32" s="15"/>
    </row>
  </sheetData>
  <mergeCells count="6">
    <mergeCell ref="A6:P6"/>
    <mergeCell ref="A1:P1"/>
    <mergeCell ref="A2:P2"/>
    <mergeCell ref="A3:P3"/>
    <mergeCell ref="A4:P4"/>
    <mergeCell ref="A5:P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J34"/>
  <sheetViews>
    <sheetView tabSelected="1" topLeftCell="A22" workbookViewId="0">
      <selection activeCell="D29" sqref="D29:F29"/>
    </sheetView>
  </sheetViews>
  <sheetFormatPr baseColWidth="10" defaultRowHeight="15" x14ac:dyDescent="0.25"/>
  <cols>
    <col min="1" max="1" width="42.42578125" customWidth="1"/>
    <col min="2" max="2" width="19.42578125" customWidth="1"/>
    <col min="3" max="3" width="17.85546875" customWidth="1"/>
    <col min="4" max="4" width="17.5703125" customWidth="1"/>
    <col min="5" max="7" width="16.85546875" customWidth="1"/>
    <col min="8" max="8" width="17.7109375" customWidth="1"/>
    <col min="9" max="9" width="14.85546875" bestFit="1" customWidth="1"/>
  </cols>
  <sheetData>
    <row r="1" spans="1:10" ht="15.75" x14ac:dyDescent="0.25">
      <c r="A1" s="252" t="s">
        <v>88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0" ht="15.75" x14ac:dyDescent="0.25">
      <c r="A2" s="252" t="s">
        <v>89</v>
      </c>
      <c r="B2" s="252"/>
      <c r="C2" s="252"/>
      <c r="D2" s="252"/>
      <c r="E2" s="252"/>
      <c r="F2" s="252"/>
      <c r="G2" s="252"/>
      <c r="H2" s="252"/>
      <c r="I2" s="252"/>
      <c r="J2" s="252"/>
    </row>
    <row r="3" spans="1:10" s="50" customFormat="1" ht="15.75" x14ac:dyDescent="0.25">
      <c r="A3" s="252" t="s">
        <v>109</v>
      </c>
      <c r="B3" s="252"/>
      <c r="C3" s="252"/>
      <c r="D3" s="252"/>
      <c r="E3" s="252"/>
      <c r="F3" s="252"/>
      <c r="G3" s="252"/>
      <c r="H3" s="252"/>
      <c r="I3" s="252"/>
      <c r="J3" s="252"/>
    </row>
    <row r="4" spans="1:10" s="50" customFormat="1" ht="15.75" x14ac:dyDescent="0.25">
      <c r="A4" s="252" t="s">
        <v>110</v>
      </c>
      <c r="B4" s="252"/>
      <c r="C4" s="252"/>
      <c r="D4" s="252"/>
      <c r="E4" s="252"/>
      <c r="F4" s="252"/>
      <c r="G4" s="252"/>
      <c r="H4" s="252"/>
      <c r="I4" s="252"/>
      <c r="J4" s="252"/>
    </row>
    <row r="5" spans="1:10" ht="15.75" x14ac:dyDescent="0.25">
      <c r="A5" s="252" t="s">
        <v>147</v>
      </c>
      <c r="B5" s="252"/>
      <c r="C5" s="252"/>
      <c r="D5" s="252"/>
      <c r="E5" s="252"/>
      <c r="F5" s="252"/>
      <c r="G5" s="252"/>
      <c r="H5" s="252"/>
      <c r="I5" s="252"/>
      <c r="J5" s="252"/>
    </row>
    <row r="6" spans="1:10" ht="15.75" x14ac:dyDescent="0.25">
      <c r="A6" s="252" t="s">
        <v>165</v>
      </c>
      <c r="B6" s="252"/>
      <c r="C6" s="252"/>
      <c r="D6" s="252"/>
      <c r="E6" s="252"/>
      <c r="F6" s="252"/>
      <c r="G6" s="252"/>
      <c r="H6" s="252"/>
      <c r="I6" s="252"/>
      <c r="J6" s="252"/>
    </row>
    <row r="7" spans="1:10" ht="15.75" thickBot="1" x14ac:dyDescent="0.3"/>
    <row r="8" spans="1:10" s="230" customFormat="1" ht="13.9" customHeight="1" x14ac:dyDescent="0.25">
      <c r="A8" s="256" t="s">
        <v>160</v>
      </c>
      <c r="B8" s="254">
        <v>2023</v>
      </c>
      <c r="C8" s="254">
        <v>2022</v>
      </c>
      <c r="D8" s="254">
        <v>2021</v>
      </c>
      <c r="E8" s="254">
        <v>2020</v>
      </c>
      <c r="F8" s="254">
        <v>2019</v>
      </c>
      <c r="G8" s="254">
        <v>2018</v>
      </c>
      <c r="H8" s="254">
        <v>2017</v>
      </c>
      <c r="I8" s="254">
        <v>2016</v>
      </c>
    </row>
    <row r="9" spans="1:10" s="230" customFormat="1" ht="15.75" thickBot="1" x14ac:dyDescent="0.3">
      <c r="A9" s="257"/>
      <c r="B9" s="255"/>
      <c r="C9" s="255"/>
      <c r="D9" s="255"/>
      <c r="E9" s="255"/>
      <c r="F9" s="255"/>
      <c r="G9" s="255"/>
      <c r="H9" s="255"/>
      <c r="I9" s="255"/>
    </row>
    <row r="10" spans="1:10" ht="15.75" x14ac:dyDescent="0.25">
      <c r="A10" s="231" t="s">
        <v>159</v>
      </c>
    </row>
    <row r="11" spans="1:10" ht="15.75" x14ac:dyDescent="0.25">
      <c r="A11" s="233" t="s">
        <v>150</v>
      </c>
      <c r="B11" s="241">
        <v>2726050098</v>
      </c>
      <c r="C11" s="232">
        <v>2328248623</v>
      </c>
      <c r="D11" s="232">
        <v>1989687283</v>
      </c>
      <c r="E11" s="232">
        <v>1693886668</v>
      </c>
      <c r="F11" s="232">
        <v>1362003029</v>
      </c>
      <c r="G11" s="232">
        <v>1069487674</v>
      </c>
      <c r="H11" s="232">
        <v>824239820</v>
      </c>
      <c r="I11" s="232">
        <v>623196542</v>
      </c>
    </row>
    <row r="12" spans="1:10" ht="15.75" x14ac:dyDescent="0.25">
      <c r="A12" s="234" t="s">
        <v>151</v>
      </c>
      <c r="B12" s="236"/>
      <c r="C12" s="235"/>
      <c r="D12" s="235"/>
      <c r="E12" s="235"/>
      <c r="F12" s="232">
        <v>137064</v>
      </c>
      <c r="G12" s="232">
        <v>119422</v>
      </c>
      <c r="H12" s="232">
        <v>92006</v>
      </c>
      <c r="I12" s="235"/>
    </row>
    <row r="13" spans="1:10" ht="15.75" x14ac:dyDescent="0.25">
      <c r="A13" s="237" t="s">
        <v>149</v>
      </c>
      <c r="B13" s="236"/>
      <c r="C13" s="235"/>
      <c r="D13" s="235"/>
      <c r="E13" s="235"/>
      <c r="F13" s="235"/>
      <c r="G13" s="235"/>
      <c r="H13" s="235"/>
      <c r="I13" s="235"/>
    </row>
    <row r="14" spans="1:10" ht="15.75" x14ac:dyDescent="0.25">
      <c r="A14" s="238" t="s">
        <v>157</v>
      </c>
      <c r="B14" s="241">
        <v>359144713</v>
      </c>
      <c r="C14" s="235">
        <v>325949811</v>
      </c>
      <c r="D14" s="235">
        <v>273614365</v>
      </c>
      <c r="E14" s="235">
        <v>242946218</v>
      </c>
      <c r="F14" s="235">
        <v>274048377</v>
      </c>
      <c r="G14" s="235">
        <v>251905740</v>
      </c>
      <c r="H14" s="235">
        <v>216511316</v>
      </c>
      <c r="I14" s="235">
        <v>171571414</v>
      </c>
    </row>
    <row r="15" spans="1:10" ht="15.75" x14ac:dyDescent="0.25">
      <c r="A15" s="238" t="s">
        <v>152</v>
      </c>
      <c r="B15" s="241">
        <v>1121421</v>
      </c>
      <c r="C15" s="235">
        <v>952736</v>
      </c>
      <c r="D15" s="235">
        <v>1613561</v>
      </c>
      <c r="E15" s="235">
        <v>807884</v>
      </c>
      <c r="F15" s="232"/>
      <c r="G15" s="232"/>
      <c r="H15" s="232"/>
      <c r="I15" s="232"/>
    </row>
    <row r="16" spans="1:10" ht="15.75" x14ac:dyDescent="0.25">
      <c r="A16" s="238" t="s">
        <v>152</v>
      </c>
      <c r="B16" s="241">
        <v>1337204</v>
      </c>
      <c r="C16" s="235">
        <v>1337204</v>
      </c>
      <c r="D16" s="235">
        <v>2681734</v>
      </c>
      <c r="E16" s="235">
        <v>1344531</v>
      </c>
      <c r="F16" s="232"/>
      <c r="G16" s="232"/>
      <c r="H16" s="232"/>
      <c r="I16" s="232"/>
    </row>
    <row r="17" spans="1:9" ht="15.75" x14ac:dyDescent="0.25">
      <c r="A17" s="238" t="s">
        <v>154</v>
      </c>
      <c r="B17" s="241">
        <v>2645913</v>
      </c>
      <c r="C17" s="235">
        <v>2645906</v>
      </c>
      <c r="D17" s="235">
        <v>2168176</v>
      </c>
      <c r="E17" s="232"/>
      <c r="F17" s="232"/>
      <c r="G17" s="232"/>
      <c r="H17" s="232"/>
      <c r="I17" s="232"/>
    </row>
    <row r="18" spans="1:9" ht="15.75" x14ac:dyDescent="0.25">
      <c r="A18" s="238" t="s">
        <v>155</v>
      </c>
      <c r="B18" s="241">
        <v>2275927</v>
      </c>
      <c r="C18" s="235">
        <v>2275927</v>
      </c>
      <c r="D18" s="235">
        <v>68590</v>
      </c>
      <c r="E18" s="232"/>
      <c r="F18" s="232"/>
      <c r="G18" s="232"/>
      <c r="H18" s="232"/>
      <c r="I18" s="232"/>
    </row>
    <row r="19" spans="1:9" ht="15.75" x14ac:dyDescent="0.25">
      <c r="A19" s="238" t="s">
        <v>156</v>
      </c>
      <c r="B19" s="241">
        <v>659028</v>
      </c>
      <c r="C19" s="235">
        <v>659028</v>
      </c>
      <c r="D19" s="235">
        <v>28889</v>
      </c>
      <c r="E19" s="232"/>
      <c r="F19" s="232"/>
      <c r="G19" s="232"/>
      <c r="H19" s="232"/>
      <c r="I19" s="232"/>
    </row>
    <row r="20" spans="1:9" ht="15.75" x14ac:dyDescent="0.25">
      <c r="A20" s="238" t="s">
        <v>153</v>
      </c>
      <c r="B20" s="236"/>
      <c r="C20" s="232"/>
      <c r="D20" s="235">
        <v>1939222</v>
      </c>
      <c r="E20" s="235">
        <v>899570</v>
      </c>
      <c r="F20" s="232"/>
      <c r="G20" s="232"/>
      <c r="H20" s="232"/>
      <c r="I20" s="232"/>
    </row>
    <row r="21" spans="1:9" ht="24" customHeight="1" x14ac:dyDescent="0.25">
      <c r="A21" s="242" t="s">
        <v>151</v>
      </c>
      <c r="B21" s="243">
        <v>94484145</v>
      </c>
      <c r="C21" s="244">
        <v>67715366</v>
      </c>
      <c r="D21" s="244"/>
      <c r="E21" s="245">
        <v>58572483</v>
      </c>
      <c r="F21" s="245">
        <v>54002830</v>
      </c>
      <c r="G21" s="244">
        <v>42092276</v>
      </c>
      <c r="H21" s="244">
        <v>32333766</v>
      </c>
      <c r="I21" s="244">
        <v>26851375</v>
      </c>
    </row>
    <row r="22" spans="1:9" ht="15.75" x14ac:dyDescent="0.25">
      <c r="A22" s="239" t="s">
        <v>158</v>
      </c>
      <c r="B22" s="240">
        <f t="shared" ref="B22:I22" si="0">SUM(B11:B21)</f>
        <v>3187718449</v>
      </c>
      <c r="C22" s="240">
        <f t="shared" si="0"/>
        <v>2729784601</v>
      </c>
      <c r="D22" s="240">
        <f t="shared" si="0"/>
        <v>2271801820</v>
      </c>
      <c r="E22" s="240">
        <f t="shared" si="0"/>
        <v>1998457354</v>
      </c>
      <c r="F22" s="240">
        <f t="shared" si="0"/>
        <v>1690191300</v>
      </c>
      <c r="G22" s="240">
        <f t="shared" si="0"/>
        <v>1363605112</v>
      </c>
      <c r="H22" s="240">
        <f t="shared" si="0"/>
        <v>1073176908</v>
      </c>
      <c r="I22" s="240">
        <f t="shared" si="0"/>
        <v>821619331</v>
      </c>
    </row>
    <row r="27" spans="1:9" ht="15.75" x14ac:dyDescent="0.25">
      <c r="A27" s="246" t="s">
        <v>161</v>
      </c>
      <c r="B27" s="247"/>
      <c r="C27" s="248"/>
      <c r="D27" s="248"/>
      <c r="E27" s="248"/>
      <c r="F27" s="248"/>
    </row>
    <row r="28" spans="1:9" x14ac:dyDescent="0.25">
      <c r="A28" s="247"/>
      <c r="B28" s="247"/>
      <c r="C28" s="248"/>
      <c r="D28" s="248"/>
      <c r="E28" s="248"/>
      <c r="F28" s="248"/>
    </row>
    <row r="29" spans="1:9" ht="81.75" customHeight="1" x14ac:dyDescent="0.25">
      <c r="A29" s="253" t="s">
        <v>162</v>
      </c>
      <c r="B29" s="253"/>
      <c r="C29" s="253"/>
      <c r="D29" s="253"/>
      <c r="E29" s="253"/>
      <c r="F29" s="253"/>
    </row>
    <row r="30" spans="1:9" ht="15.75" x14ac:dyDescent="0.25">
      <c r="A30" s="253"/>
      <c r="B30" s="253"/>
      <c r="C30" s="253"/>
      <c r="D30" s="253"/>
      <c r="E30" s="253"/>
      <c r="F30" s="253"/>
    </row>
    <row r="31" spans="1:9" ht="59.25" customHeight="1" x14ac:dyDescent="0.25">
      <c r="A31" s="253" t="s">
        <v>163</v>
      </c>
      <c r="B31" s="253"/>
      <c r="C31" s="253"/>
      <c r="D31" s="253"/>
      <c r="E31" s="253"/>
      <c r="F31" s="253"/>
    </row>
    <row r="32" spans="1:9" ht="15.75" x14ac:dyDescent="0.25">
      <c r="A32" s="253"/>
      <c r="B32" s="253"/>
      <c r="C32" s="253"/>
      <c r="D32" s="253"/>
      <c r="E32" s="253"/>
      <c r="F32" s="253"/>
    </row>
    <row r="33" spans="1:6" ht="47.25" customHeight="1" x14ac:dyDescent="0.25">
      <c r="A33" s="253" t="s">
        <v>164</v>
      </c>
      <c r="B33" s="253"/>
      <c r="C33" s="253"/>
      <c r="D33" s="253"/>
      <c r="E33" s="253"/>
      <c r="F33" s="253"/>
    </row>
    <row r="34" spans="1:6" x14ac:dyDescent="0.25">
      <c r="A34" s="247"/>
      <c r="B34" s="247"/>
      <c r="C34" s="247"/>
      <c r="D34" s="247"/>
      <c r="E34" s="247"/>
      <c r="F34" s="247"/>
    </row>
  </sheetData>
  <mergeCells count="25">
    <mergeCell ref="A5:J5"/>
    <mergeCell ref="A6:J6"/>
    <mergeCell ref="B8:B9"/>
    <mergeCell ref="A32:C32"/>
    <mergeCell ref="D32:F32"/>
    <mergeCell ref="A33:C33"/>
    <mergeCell ref="D33:F33"/>
    <mergeCell ref="A1:J1"/>
    <mergeCell ref="A2:J2"/>
    <mergeCell ref="A3:J3"/>
    <mergeCell ref="G8:G9"/>
    <mergeCell ref="H8:H9"/>
    <mergeCell ref="I8:I9"/>
    <mergeCell ref="A8:A9"/>
    <mergeCell ref="C8:C9"/>
    <mergeCell ref="D8:D9"/>
    <mergeCell ref="E8:E9"/>
    <mergeCell ref="F8:F9"/>
    <mergeCell ref="A4:J4"/>
    <mergeCell ref="A29:C29"/>
    <mergeCell ref="D29:F29"/>
    <mergeCell ref="A30:C30"/>
    <mergeCell ref="D30:F30"/>
    <mergeCell ref="A31:C31"/>
    <mergeCell ref="D31:F3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ADMON DE LOS RIEGOS</vt:lpstr>
      <vt:lpstr>ENF Y MATERN</vt:lpstr>
      <vt:lpstr>RIESGOS PROFESIONALES</vt:lpstr>
      <vt:lpstr>CUOTAS IVM SSMIXTO</vt:lpstr>
      <vt:lpstr>RECAUDACION X CUOTAS</vt:lpstr>
      <vt:lpstr>RESERVAS INSTITUCIONALES </vt:lpstr>
      <vt:lpstr>CAP SS MIXTO (2)</vt:lpstr>
    </vt:vector>
  </TitlesOfParts>
  <Company>CSS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Cruz, Naila</dc:creator>
  <cp:lastModifiedBy>Gonzalez, Zaida</cp:lastModifiedBy>
  <dcterms:created xsi:type="dcterms:W3CDTF">2024-08-19T13:11:28Z</dcterms:created>
  <dcterms:modified xsi:type="dcterms:W3CDTF">2024-09-02T19:24:04Z</dcterms:modified>
</cp:coreProperties>
</file>